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2.1" sheetId="7" r:id="rId1"/>
    <sheet name="2.1 (Contd.)" sheetId="8" r:id="rId2"/>
    <sheet name="2.2" sheetId="2" r:id="rId3"/>
    <sheet name=" 2.3 (A&amp;B)" sheetId="3" r:id="rId4"/>
    <sheet name="2.4" sheetId="4" r:id="rId5"/>
    <sheet name="2.5" sheetId="5" r:id="rId6"/>
    <sheet name="2.6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9" l="1"/>
  <c r="H43" i="9"/>
  <c r="G43" i="9"/>
  <c r="F43" i="9"/>
  <c r="E43" i="9"/>
  <c r="D43" i="9"/>
  <c r="C43" i="9"/>
  <c r="Y16" i="5" l="1"/>
  <c r="W42" i="5" l="1"/>
  <c r="V42" i="5"/>
  <c r="U42" i="5"/>
  <c r="T42" i="5"/>
  <c r="R42" i="5"/>
  <c r="Q42" i="5"/>
  <c r="P42" i="5"/>
  <c r="O42" i="5"/>
  <c r="N42" i="5"/>
  <c r="Y41" i="5"/>
  <c r="X41" i="5"/>
  <c r="Y40" i="5"/>
  <c r="Z40" i="5" s="1"/>
  <c r="X40" i="5"/>
  <c r="Y39" i="5"/>
  <c r="X39" i="5"/>
  <c r="Y38" i="5"/>
  <c r="X38" i="5"/>
  <c r="Y37" i="5"/>
  <c r="X37" i="5"/>
  <c r="Y36" i="5"/>
  <c r="Z36" i="5" s="1"/>
  <c r="X36" i="5"/>
  <c r="Y35" i="5"/>
  <c r="X35" i="5"/>
  <c r="Y34" i="5"/>
  <c r="X34" i="5"/>
  <c r="Y33" i="5"/>
  <c r="X33" i="5"/>
  <c r="Y32" i="5"/>
  <c r="Z32" i="5" s="1"/>
  <c r="X32" i="5"/>
  <c r="Y31" i="5"/>
  <c r="X31" i="5"/>
  <c r="Y30" i="5"/>
  <c r="X30" i="5"/>
  <c r="Y29" i="5"/>
  <c r="Z29" i="5" s="1"/>
  <c r="X29" i="5"/>
  <c r="Y28" i="5"/>
  <c r="X28" i="5"/>
  <c r="Y27" i="5"/>
  <c r="X27" i="5"/>
  <c r="Y26" i="5"/>
  <c r="Z26" i="5" s="1"/>
  <c r="X26" i="5"/>
  <c r="Y25" i="5"/>
  <c r="X25" i="5"/>
  <c r="Y24" i="5"/>
  <c r="X24" i="5"/>
  <c r="Y23" i="5"/>
  <c r="X23" i="5"/>
  <c r="Y22" i="5"/>
  <c r="Z22" i="5" s="1"/>
  <c r="X22" i="5"/>
  <c r="Y21" i="5"/>
  <c r="X21" i="5"/>
  <c r="Y20" i="5"/>
  <c r="X20" i="5"/>
  <c r="Y19" i="5"/>
  <c r="X19" i="5"/>
  <c r="Z18" i="5"/>
  <c r="Y18" i="5"/>
  <c r="X18" i="5"/>
  <c r="Y17" i="5"/>
  <c r="Z17" i="5" s="1"/>
  <c r="X17" i="5"/>
  <c r="X16" i="5"/>
  <c r="Z16" i="5" s="1"/>
  <c r="Y15" i="5"/>
  <c r="X15" i="5"/>
  <c r="Y14" i="5"/>
  <c r="X14" i="5"/>
  <c r="Z13" i="5"/>
  <c r="Y13" i="5"/>
  <c r="X13" i="5"/>
  <c r="Y12" i="5"/>
  <c r="X12" i="5"/>
  <c r="Y11" i="5"/>
  <c r="Z11" i="5" s="1"/>
  <c r="X11" i="5"/>
  <c r="Y10" i="5"/>
  <c r="X10" i="5"/>
  <c r="Y9" i="5"/>
  <c r="X9" i="5"/>
  <c r="Y8" i="5"/>
  <c r="X8" i="5"/>
  <c r="Y7" i="5"/>
  <c r="Z7" i="5" s="1"/>
  <c r="X7" i="5"/>
  <c r="Y6" i="5"/>
  <c r="X6" i="5"/>
  <c r="Y5" i="5"/>
  <c r="X5" i="5"/>
  <c r="Z8" i="5" l="1"/>
  <c r="Z34" i="5"/>
  <c r="Z19" i="5"/>
  <c r="Z31" i="5"/>
  <c r="Z35" i="5"/>
  <c r="Z39" i="5"/>
  <c r="X42" i="5"/>
  <c r="Z27" i="5"/>
  <c r="Z5" i="5"/>
  <c r="Z9" i="5"/>
  <c r="Z20" i="5"/>
  <c r="Z24" i="5"/>
  <c r="Z28" i="5"/>
  <c r="Z15" i="5"/>
  <c r="Z38" i="5"/>
  <c r="Z23" i="5"/>
  <c r="Z10" i="5"/>
  <c r="Z21" i="5"/>
  <c r="Z25" i="5"/>
  <c r="Z30" i="5"/>
  <c r="Z12" i="5"/>
  <c r="Z14" i="5"/>
  <c r="Z33" i="5"/>
  <c r="Z37" i="5"/>
  <c r="Z41" i="5"/>
  <c r="Z6" i="5"/>
  <c r="Y42" i="5"/>
  <c r="K52" i="4"/>
  <c r="J52" i="4"/>
  <c r="I52" i="4"/>
  <c r="H52" i="4"/>
  <c r="G52" i="4"/>
  <c r="F52" i="4"/>
  <c r="E52" i="4"/>
  <c r="D52" i="4"/>
  <c r="C52" i="4"/>
  <c r="B52" i="4"/>
  <c r="K51" i="4"/>
  <c r="J51" i="4"/>
  <c r="J53" i="4" s="1"/>
  <c r="I51" i="4"/>
  <c r="I53" i="4" s="1"/>
  <c r="H51" i="4"/>
  <c r="H53" i="4" s="1"/>
  <c r="G51" i="4"/>
  <c r="F51" i="4"/>
  <c r="E51" i="4"/>
  <c r="E53" i="4" s="1"/>
  <c r="D51" i="4"/>
  <c r="D53" i="4" s="1"/>
  <c r="C51" i="4"/>
  <c r="C53" i="4" s="1"/>
  <c r="B51" i="4"/>
  <c r="B53" i="4" s="1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52" i="4" l="1"/>
  <c r="F53" i="4"/>
  <c r="G53" i="4"/>
  <c r="K53" i="4"/>
  <c r="L53" i="4" s="1"/>
  <c r="L51" i="4"/>
  <c r="Z42" i="5"/>
  <c r="G43" i="3" l="1"/>
  <c r="F43" i="3"/>
  <c r="D43" i="3"/>
  <c r="C43" i="3"/>
  <c r="B43" i="3"/>
  <c r="G42" i="3"/>
  <c r="F42" i="3"/>
  <c r="D42" i="3"/>
  <c r="C42" i="3"/>
  <c r="B42" i="3"/>
  <c r="E41" i="3"/>
  <c r="H41" i="3" s="1"/>
  <c r="E40" i="3"/>
  <c r="E42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H19" i="3"/>
  <c r="G19" i="3"/>
  <c r="F19" i="3"/>
  <c r="D19" i="3"/>
  <c r="C19" i="3"/>
  <c r="B19" i="3"/>
  <c r="H18" i="3"/>
  <c r="G18" i="3"/>
  <c r="F18" i="3"/>
  <c r="D18" i="3"/>
  <c r="C18" i="3"/>
  <c r="B18" i="3"/>
  <c r="E17" i="3"/>
  <c r="E16" i="3"/>
  <c r="I15" i="3"/>
  <c r="E15" i="3"/>
  <c r="E14" i="3"/>
  <c r="E13" i="3"/>
  <c r="E12" i="3"/>
  <c r="E11" i="3"/>
  <c r="E10" i="3"/>
  <c r="E9" i="3"/>
  <c r="E8" i="3"/>
  <c r="I33" i="3" l="1"/>
  <c r="I13" i="3"/>
  <c r="I14" i="3"/>
  <c r="I9" i="3"/>
  <c r="I10" i="3"/>
  <c r="I11" i="3"/>
  <c r="E18" i="3"/>
  <c r="I12" i="3"/>
  <c r="E43" i="3"/>
  <c r="I8" i="3"/>
  <c r="H43" i="3"/>
  <c r="I34" i="3"/>
  <c r="I36" i="3"/>
  <c r="I39" i="3"/>
  <c r="I35" i="3"/>
  <c r="I32" i="3"/>
  <c r="I16" i="3"/>
  <c r="E19" i="3"/>
  <c r="H40" i="3"/>
  <c r="I17" i="3"/>
  <c r="I41" i="3" l="1"/>
  <c r="H42" i="3"/>
  <c r="I38" i="3"/>
  <c r="I37" i="3"/>
  <c r="I40" i="3"/>
  <c r="I19" i="3"/>
  <c r="I18" i="3"/>
  <c r="I43" i="3" l="1"/>
  <c r="I42" i="3"/>
  <c r="I35" i="2" l="1"/>
  <c r="J35" i="2" s="1"/>
  <c r="I34" i="2"/>
  <c r="J34" i="2" s="1"/>
  <c r="G33" i="2"/>
  <c r="F33" i="2"/>
  <c r="E33" i="2"/>
  <c r="D33" i="2"/>
  <c r="I32" i="2"/>
  <c r="J32" i="2" s="1"/>
  <c r="I31" i="2"/>
  <c r="J31" i="2" s="1"/>
  <c r="I30" i="2"/>
  <c r="J30" i="2" s="1"/>
  <c r="G29" i="2"/>
  <c r="F29" i="2"/>
  <c r="E29" i="2"/>
  <c r="D29" i="2"/>
  <c r="I28" i="2"/>
  <c r="J28" i="2" s="1"/>
  <c r="I27" i="2"/>
  <c r="J27" i="2" s="1"/>
  <c r="I26" i="2"/>
  <c r="J26" i="2" s="1"/>
  <c r="G25" i="2"/>
  <c r="F25" i="2"/>
  <c r="E25" i="2"/>
  <c r="D25" i="2"/>
  <c r="I24" i="2"/>
  <c r="J24" i="2" s="1"/>
  <c r="I23" i="2"/>
  <c r="J23" i="2" s="1"/>
  <c r="G22" i="2"/>
  <c r="F22" i="2"/>
  <c r="E22" i="2"/>
  <c r="D22" i="2"/>
  <c r="I21" i="2"/>
  <c r="J21" i="2" s="1"/>
  <c r="I20" i="2"/>
  <c r="J20" i="2" s="1"/>
  <c r="G19" i="2"/>
  <c r="F19" i="2"/>
  <c r="E19" i="2"/>
  <c r="D19" i="2"/>
  <c r="I18" i="2"/>
  <c r="J18" i="2" s="1"/>
  <c r="I17" i="2"/>
  <c r="J17" i="2" s="1"/>
  <c r="G16" i="2"/>
  <c r="F16" i="2"/>
  <c r="E16" i="2"/>
  <c r="D16" i="2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29" i="2" l="1"/>
  <c r="J29" i="2" s="1"/>
  <c r="I25" i="2"/>
  <c r="J25" i="2" s="1"/>
  <c r="D6" i="2"/>
  <c r="E6" i="2"/>
  <c r="F6" i="2"/>
  <c r="I22" i="2"/>
  <c r="J22" i="2" s="1"/>
  <c r="D36" i="2"/>
  <c r="E36" i="2"/>
  <c r="F36" i="2"/>
  <c r="H36" i="2" s="1"/>
  <c r="I33" i="2"/>
  <c r="J33" i="2" s="1"/>
  <c r="I19" i="2"/>
  <c r="J19" i="2" s="1"/>
  <c r="I16" i="2"/>
  <c r="J16" i="2" s="1"/>
  <c r="G6" i="2"/>
  <c r="G36" i="2" l="1"/>
  <c r="I6" i="2"/>
  <c r="J6" i="2" s="1"/>
  <c r="I36" i="2" l="1"/>
  <c r="J36" i="2" s="1"/>
</calcChain>
</file>

<file path=xl/sharedStrings.xml><?xml version="1.0" encoding="utf-8"?>
<sst xmlns="http://schemas.openxmlformats.org/spreadsheetml/2006/main" count="579" uniqueCount="276">
  <si>
    <t xml:space="preserve">Table 2.2: Installed Capacity and Utilization of Refineries of Crude Oil  </t>
  </si>
  <si>
    <t xml:space="preserve">Sl. No. </t>
  </si>
  <si>
    <t>Refinery</t>
  </si>
  <si>
    <t>Refinery Capacity (TMTPA)</t>
  </si>
  <si>
    <t>Crude Oil Processed (TMT)</t>
  </si>
  <si>
    <t>Change in 
Utilisation</t>
  </si>
  <si>
    <t>31.03.2019</t>
  </si>
  <si>
    <t>31.03.2020</t>
  </si>
  <si>
    <t>2018-19</t>
  </si>
  <si>
    <t>2019-20(P)</t>
  </si>
  <si>
    <t xml:space="preserve">(a) </t>
  </si>
  <si>
    <t>PUBLIC SECTOR</t>
  </si>
  <si>
    <t>IOCL, Guwahati, Assam</t>
  </si>
  <si>
    <t>IOCL, Barauni, Bihar</t>
  </si>
  <si>
    <t>IOCL, Koyali, Gujarat</t>
  </si>
  <si>
    <t>IOCL, Haldia, West Bengal</t>
  </si>
  <si>
    <t>IOCL, Mathura, Uttar Pradesh</t>
  </si>
  <si>
    <t>IOCL, Digboi, Assam</t>
  </si>
  <si>
    <t>IOCL, Panipat, Haryana</t>
  </si>
  <si>
    <t>IOCL, Bongaigaon, Assam</t>
  </si>
  <si>
    <t>IOCL, Paradip, Odisha</t>
  </si>
  <si>
    <t>Total IOC</t>
  </si>
  <si>
    <t>BPCL, Mumbai, Maharashtra</t>
  </si>
  <si>
    <t>BPCL, Kochi, Kerala</t>
  </si>
  <si>
    <t>Total BPCL</t>
  </si>
  <si>
    <t>HPCL, Mumbai, Maharashtra</t>
  </si>
  <si>
    <t>HPCL, Visakh, Andhra Pradesh</t>
  </si>
  <si>
    <t>Total HPCL</t>
  </si>
  <si>
    <t>CPCL, Manali, Tamil Nadu</t>
  </si>
  <si>
    <t>CPCL, Narimanam, Tamil Nadu</t>
  </si>
  <si>
    <t>NRL, Numaligarh, Assam</t>
  </si>
  <si>
    <t>Total CPCL</t>
  </si>
  <si>
    <t>ONGC, Tatipaka, Andhra Pradesh</t>
  </si>
  <si>
    <t>MRPL, Mangalore, Karnataka</t>
  </si>
  <si>
    <t xml:space="preserve">(b) </t>
  </si>
  <si>
    <t>PRIVATE SECTOR</t>
  </si>
  <si>
    <t>RIL, Jamnagar, Gujarat</t>
  </si>
  <si>
    <t>RIL, SEZ-Jamnagar, Gujarat</t>
  </si>
  <si>
    <t>ESSAR Oil Ltd. Vadinar</t>
  </si>
  <si>
    <t xml:space="preserve">(c) </t>
  </si>
  <si>
    <t xml:space="preserve">JOINT VENTURE </t>
  </si>
  <si>
    <t>BORL, Bina, M.P.</t>
  </si>
  <si>
    <t>HMEL, GGS, Bathinda, Punjab</t>
  </si>
  <si>
    <t>Total (a+b+c)</t>
  </si>
  <si>
    <t>Note:  1.Total may not tally due to rounding off</t>
  </si>
  <si>
    <t>P:Provisional</t>
  </si>
  <si>
    <t xml:space="preserve">           2. Crude throughput in terms of crude oil processed.</t>
  </si>
  <si>
    <t xml:space="preserve">          3. Capacity utilisation is equal to crude oil processsed in current year divided by refineing capacity at the end of previous year*100</t>
  </si>
  <si>
    <t>Source: M/o Petroleum &amp; Natural Gas</t>
  </si>
  <si>
    <t>Capacity Utilisation
 (%)</t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</si>
  <si>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 Kilo Watt )</t>
    </r>
  </si>
  <si>
    <t>Utilities</t>
  </si>
  <si>
    <t>Thermal</t>
  </si>
  <si>
    <t>Hydro</t>
  </si>
  <si>
    <t>Nuclear</t>
  </si>
  <si>
    <t>RES*</t>
  </si>
  <si>
    <t>Total</t>
  </si>
  <si>
    <t>As on</t>
  </si>
  <si>
    <t>Steam</t>
  </si>
  <si>
    <t>Diesel</t>
  </si>
  <si>
    <t>Gas</t>
  </si>
  <si>
    <t>31.03.2011</t>
  </si>
  <si>
    <t>31.03.2012</t>
  </si>
  <si>
    <t>31.03.2013</t>
  </si>
  <si>
    <t>31.03.2014</t>
  </si>
  <si>
    <t>31.03.2015</t>
  </si>
  <si>
    <t>31.03.2016</t>
  </si>
  <si>
    <t>31.03.2017</t>
  </si>
  <si>
    <t>31.03.2018</t>
  </si>
  <si>
    <t>31.03.2020 (P)</t>
  </si>
  <si>
    <t>Growth rate of 2019-20 over 2018-19(%)</t>
  </si>
  <si>
    <t>CAGR**
 2010-11 to 2019-20 (%)</t>
  </si>
  <si>
    <t>Note: Data for RES has been revised with respect to year 2014, 2015 along with 2016 as per the data supplied by CEA</t>
  </si>
  <si>
    <t>*  RES= Renewable Energy Sources excluding Hydro</t>
  </si>
  <si>
    <t>** Capacity in respect of Self Generating Industries includes units of capacity 1 MW and above.</t>
  </si>
  <si>
    <t>CAGR: Compound Annual Growth Rate =((Current Value/Base Value)^(1/nos. of years)-1)*100</t>
  </si>
  <si>
    <t>Source : Central Electricity Authority.</t>
  </si>
  <si>
    <r>
      <t>(in Mega Watt = 10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x Kilo Watt )</t>
    </r>
  </si>
  <si>
    <t>Non-Utilities</t>
  </si>
  <si>
    <t>Grand Total (Utility + Non-Utility)</t>
  </si>
  <si>
    <t>17= 9+16</t>
  </si>
  <si>
    <t>CAGR: Compound Annual Growth Rate =((Current Value/Base Value)^(1/nos. of years)-1))*100</t>
  </si>
  <si>
    <t xml:space="preserve">Table 2.4 : Regionwise and Statewise Installed Capacity of Electricity Generation (Utilities)     </t>
  </si>
  <si>
    <t>(in GW)</t>
  </si>
  <si>
    <t>States/UTs</t>
  </si>
  <si>
    <t>Growth Rate (2019-20 to 2018-19) (%)</t>
  </si>
  <si>
    <t>31.03.19</t>
  </si>
  <si>
    <t>31.03.20</t>
  </si>
  <si>
    <t xml:space="preserve"> Chandigarh</t>
  </si>
  <si>
    <t xml:space="preserve"> Delhi</t>
  </si>
  <si>
    <t xml:space="preserve"> Haryana</t>
  </si>
  <si>
    <t xml:space="preserve"> Himachal Pradesh</t>
  </si>
  <si>
    <t xml:space="preserve"> Jammu &amp; Kashmir</t>
  </si>
  <si>
    <t xml:space="preserve"> Punjab</t>
  </si>
  <si>
    <t xml:space="preserve"> Rajasthan</t>
  </si>
  <si>
    <t xml:space="preserve"> Uttar Pradesh</t>
  </si>
  <si>
    <t xml:space="preserve"> Uttarakhand</t>
  </si>
  <si>
    <t xml:space="preserve"> Central Sector NR</t>
  </si>
  <si>
    <t xml:space="preserve"> Sub-Total (NR)</t>
  </si>
  <si>
    <t xml:space="preserve"> Chhattisgarh</t>
  </si>
  <si>
    <t xml:space="preserve"> Gujarat</t>
  </si>
  <si>
    <t xml:space="preserve"> Madhya Pradesh</t>
  </si>
  <si>
    <t xml:space="preserve"> Maharashtra</t>
  </si>
  <si>
    <t xml:space="preserve"> Daman &amp; Diu</t>
  </si>
  <si>
    <t xml:space="preserve"> D. &amp; N. Haveli</t>
  </si>
  <si>
    <t xml:space="preserve"> Goa</t>
  </si>
  <si>
    <t xml:space="preserve"> Central Sector WR</t>
  </si>
  <si>
    <t xml:space="preserve"> Sub-Total (WR)</t>
  </si>
  <si>
    <t xml:space="preserve"> Andhra Pradesh</t>
  </si>
  <si>
    <t xml:space="preserve"> Telangana</t>
  </si>
  <si>
    <t xml:space="preserve"> Karnataka</t>
  </si>
  <si>
    <t xml:space="preserve"> Kerala</t>
  </si>
  <si>
    <t xml:space="preserve"> Tamil Nadu</t>
  </si>
  <si>
    <t xml:space="preserve"> Puducherry</t>
  </si>
  <si>
    <t xml:space="preserve"> Lakshadweep</t>
  </si>
  <si>
    <r>
      <t>Central Sector SR</t>
    </r>
    <r>
      <rPr>
        <b/>
        <sz val="9"/>
        <rFont val="Times New Roman"/>
        <family val="1"/>
      </rPr>
      <t xml:space="preserve"> #</t>
    </r>
  </si>
  <si>
    <t xml:space="preserve"> Sub-Total (SR)</t>
  </si>
  <si>
    <t xml:space="preserve"> Bihar</t>
  </si>
  <si>
    <t xml:space="preserve"> Jharkhand</t>
  </si>
  <si>
    <t xml:space="preserve"> Odisha</t>
  </si>
  <si>
    <t xml:space="preserve"> West Bengal</t>
  </si>
  <si>
    <t xml:space="preserve"> Sikkim</t>
  </si>
  <si>
    <t xml:space="preserve"> A. &amp; N. Islands</t>
  </si>
  <si>
    <t xml:space="preserve"> Central Sector ER $</t>
  </si>
  <si>
    <t xml:space="preserve"> Sub-Total (ER)</t>
  </si>
  <si>
    <t xml:space="preserve"> Arunachal Pradesh</t>
  </si>
  <si>
    <t xml:space="preserve"> Assam  </t>
  </si>
  <si>
    <t xml:space="preserve"> Manipur  </t>
  </si>
  <si>
    <t xml:space="preserve"> Meghalaya  </t>
  </si>
  <si>
    <t xml:space="preserve"> Mizoram  </t>
  </si>
  <si>
    <t xml:space="preserve"> Nagaland  </t>
  </si>
  <si>
    <t xml:space="preserve"> Tripura  </t>
  </si>
  <si>
    <t xml:space="preserve"> Central Sector NER</t>
  </si>
  <si>
    <t xml:space="preserve"> Sub-Total (NER)</t>
  </si>
  <si>
    <t xml:space="preserve"> Total States </t>
  </si>
  <si>
    <t xml:space="preserve"> Total Central  </t>
  </si>
  <si>
    <t xml:space="preserve"> Total All India</t>
  </si>
  <si>
    <t>$ Damodar Valley Corporation (DVC) installed capacity is considered under central sector(ER)</t>
  </si>
  <si>
    <t>* RES: Renewable Energy Sources excluding hydro</t>
  </si>
  <si>
    <t xml:space="preserve"> </t>
  </si>
  <si>
    <t>Sub-totals/Totals may not tally due to conversion to GW and  rounding off.</t>
  </si>
  <si>
    <t xml:space="preserve">Table  2.3 (A) : Yearwise Installed Capacity of Electicity Generation in Utilities and Non-utilities </t>
  </si>
  <si>
    <t xml:space="preserve">Table  2.3 (B) : Yearwise Installed Capacity of Electicity Generation in Utilities and Non-utilities </t>
  </si>
  <si>
    <t>Table 2.5: State-wise cumulative Installed Capacity of Grid Interactive Renewable Power by Type</t>
  </si>
  <si>
    <t>Waste to Energy</t>
  </si>
  <si>
    <t>S. No.</t>
  </si>
  <si>
    <t>STATES / UTs</t>
  </si>
  <si>
    <t>Small Hydro Power</t>
  </si>
  <si>
    <t>Wind Power</t>
  </si>
  <si>
    <t>Solar Power</t>
  </si>
  <si>
    <t>Total Capacity</t>
  </si>
  <si>
    <t>(MW)</t>
  </si>
  <si>
    <t>Andhra Pradesh</t>
  </si>
  <si>
    <t>Arunachal Pradesh</t>
  </si>
  <si>
    <t>Assam</t>
  </si>
  <si>
    <t>-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</si>
  <si>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</si>
  <si>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</si>
  <si>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</si>
  <si>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</si>
  <si>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</si>
  <si>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</si>
  <si>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</si>
  <si>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</si>
  <si>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</si>
  <si>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</si>
  <si>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</si>
  <si>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</si>
  <si>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</si>
  <si>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</si>
  <si>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</si>
  <si>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</si>
  <si>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</si>
  <si>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</si>
  <si>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</si>
  <si>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</si>
  <si>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</si>
  <si>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</si>
  <si>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</si>
  <si>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</si>
  <si>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</si>
  <si>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</si>
  <si>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</si>
  <si>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</si>
  <si>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</si>
  <si>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</si>
  <si>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</si>
  <si>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</si>
  <si>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Others</t>
  </si>
  <si>
    <t>Puducherry</t>
  </si>
  <si>
    <t>Total  (MW)</t>
  </si>
  <si>
    <t>Source: Ministry of New and Renewable Energy</t>
  </si>
  <si>
    <t>Bio-Power-
BM Power/Cogen</t>
  </si>
  <si>
    <t>Sl. No.</t>
  </si>
  <si>
    <t>State/UT</t>
  </si>
  <si>
    <t>SPV Pumps</t>
  </si>
  <si>
    <t>Solar Photovoltaic (SPV)  Systems</t>
  </si>
  <si>
    <t>Waste to Energy (MW)</t>
  </si>
  <si>
    <t>SLS</t>
  </si>
  <si>
    <t>HLS</t>
  </si>
  <si>
    <t>SL</t>
  </si>
  <si>
    <t>PP</t>
  </si>
  <si>
    <t>(Nos.)</t>
  </si>
  <si>
    <t>(KWP)</t>
  </si>
  <si>
    <t>Bihar</t>
  </si>
  <si>
    <t>Chhattisgarh</t>
  </si>
  <si>
    <t>Madhya Pradesh</t>
  </si>
  <si>
    <t>West Bengal</t>
  </si>
  <si>
    <t>Lakshadweep</t>
  </si>
  <si>
    <t>Others*</t>
  </si>
  <si>
    <t>* Others includes installations through NGOs/IREDA in different states</t>
  </si>
  <si>
    <t xml:space="preserve"> SLS = Street Lighting System; HLS = Home Lighting System; SL = Solar Lantern; PP = Power Plants; SPV = Solar Photovoltaic;  
  MW = Mega Watt; KWP = Kilowatt peak</t>
  </si>
  <si>
    <t>Source : Ministry of New and Renewable Energy</t>
  </si>
  <si>
    <t xml:space="preserve">Table 2.1: Installed Capacity of Coal Washeries </t>
  </si>
  <si>
    <t>as on 31.03.2020</t>
  </si>
  <si>
    <t>Washery &amp; Operator</t>
  </si>
  <si>
    <t>State</t>
  </si>
  <si>
    <t>Capacity (MTY)</t>
  </si>
  <si>
    <t>31.03.2020*</t>
  </si>
  <si>
    <t xml:space="preserve"> COKING COAL </t>
  </si>
  <si>
    <t>Dudga-II, CIL</t>
  </si>
  <si>
    <t>Bhojudih, CIL</t>
  </si>
  <si>
    <t>Moonidih, CIL</t>
  </si>
  <si>
    <t>Sudamdih, CIL</t>
  </si>
  <si>
    <t>Mahuda, CIL</t>
  </si>
  <si>
    <t>Madhuban,CIL</t>
  </si>
  <si>
    <t>Kathara, CIL</t>
  </si>
  <si>
    <t>Swang, CIL</t>
  </si>
  <si>
    <t>Rajrappa, CIL</t>
  </si>
  <si>
    <t>Kedla, CIL</t>
  </si>
  <si>
    <t>Nandan, CIL</t>
  </si>
  <si>
    <t>(A) CIL</t>
  </si>
  <si>
    <t>Chasnala, IISCO</t>
  </si>
  <si>
    <t>Jamadoba, TISCO</t>
  </si>
  <si>
    <t>West Bokaro-II, TISCO</t>
  </si>
  <si>
    <t>West Boakaro-III,TISCO</t>
  </si>
  <si>
    <t>Bhelatand, TISCO</t>
  </si>
  <si>
    <t>(B) PSU &amp; Private</t>
  </si>
  <si>
    <t xml:space="preserve">TOTAL COKING (A + B) </t>
  </si>
  <si>
    <t>NON-COKING COAL</t>
  </si>
  <si>
    <t>Gidi,CIL</t>
  </si>
  <si>
    <t>Piparwar,CIL</t>
  </si>
  <si>
    <t>Kargali,CIL</t>
  </si>
  <si>
    <t xml:space="preserve">  (A) CIL</t>
  </si>
  <si>
    <t>Dipka, Aryan coal beneficiation pvt. Ltd.</t>
  </si>
  <si>
    <t>Chattisgarh</t>
  </si>
  <si>
    <t xml:space="preserve">Gevra,  Aryan coal beneficiation pvt. Ltd.              </t>
  </si>
  <si>
    <t>Panderpauni,   Aryan coal beneficiation pvt. Ltd.</t>
  </si>
  <si>
    <t xml:space="preserve">Chakabuwa, Aryan coal beneficiation pvt. Ltd.      </t>
  </si>
  <si>
    <t xml:space="preserve">Himgir, Aryan coal beneficiation pvt. Ltd.      </t>
  </si>
  <si>
    <t xml:space="preserve">Binjhari, Aryan coal beneficiation pvt. Ltd.      </t>
  </si>
  <si>
    <t>Talcher, Aryan Energy Pvt. Ltd.</t>
  </si>
  <si>
    <t xml:space="preserve"> * Provisional</t>
  </si>
  <si>
    <t>Contd….</t>
  </si>
  <si>
    <t xml:space="preserve">Source: Office of Coal Controller, Ministry of Coal </t>
  </si>
  <si>
    <t xml:space="preserve">Table 2.1(Contd.): Installed Capacity of Coal Washeries </t>
  </si>
  <si>
    <t xml:space="preserve">Washery &amp; Operator </t>
  </si>
  <si>
    <t>State of Location</t>
  </si>
  <si>
    <t>Wani, Kartikay Coal washeries pvt. Ltd.</t>
  </si>
  <si>
    <t>Talcher, Global coal Mining (P) Ltd.</t>
  </si>
  <si>
    <t>Ib Valley, Global coal Mining (P) Ltd.</t>
  </si>
  <si>
    <t>Ramagundam, Global coal Mining (P) Ltd.</t>
  </si>
  <si>
    <t>Manuguru, Global coal Mining (P) Ltd.</t>
  </si>
  <si>
    <t>Telengana</t>
  </si>
  <si>
    <t>Talcher, Spectrum Coal &amp; Power Ltd.</t>
  </si>
  <si>
    <t>Ratija, Spectrum Coal &amp; Power Ltd.</t>
  </si>
  <si>
    <t xml:space="preserve"> Maruti, Maruti Clean Coal.</t>
  </si>
  <si>
    <t>Ael, Adani Enterprises Limited.</t>
  </si>
  <si>
    <t>Jpl, Jindal Power Limited.</t>
  </si>
  <si>
    <t xml:space="preserve">  (B) Private</t>
  </si>
  <si>
    <t>TOTAL NON-COKING (A+B)</t>
  </si>
  <si>
    <t>Gross Total (Coking + Non-Coking)</t>
  </si>
  <si>
    <t>* Provisional</t>
  </si>
  <si>
    <t>Biogas Plants
(Nos.)</t>
  </si>
  <si>
    <t>Growth  Rate (2019 to 2020)</t>
  </si>
  <si>
    <t xml:space="preserve">Table 2.6 : Installation of Off-grid / Decentralised Renewable Energy Systems/ Devices as on 31.03.2020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</si>
</sst>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#,##0_ ;\-#,##0\ "/>
    <numFmt numFmtId="167" formatCode="#,##0.000_ ;\-#,##0.000\ "/>
    <numFmt numFmtId="168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15" fillId="0" borderId="0"/>
    <xf numFmtId="164" fontId="17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Border="1"/>
    <xf numFmtId="0" fontId="3" fillId="0" borderId="0" xfId="0" applyFont="1" applyFill="1"/>
    <xf numFmtId="165" fontId="4" fillId="2" borderId="0" xfId="0" applyNumberFormat="1" applyFont="1" applyFill="1" applyBorder="1" applyAlignment="1">
      <alignment horizontal="center" wrapText="1"/>
    </xf>
    <xf numFmtId="165" fontId="7" fillId="2" borderId="0" xfId="1" applyNumberFormat="1" applyFont="1" applyFill="1" applyBorder="1"/>
    <xf numFmtId="0" fontId="5" fillId="0" borderId="0" xfId="0" applyFont="1" applyFill="1"/>
    <xf numFmtId="1" fontId="5" fillId="0" borderId="3" xfId="0" applyNumberFormat="1" applyFont="1" applyFill="1" applyBorder="1"/>
    <xf numFmtId="2" fontId="5" fillId="0" borderId="3" xfId="1" applyNumberFormat="1" applyFont="1" applyFill="1" applyBorder="1" applyAlignment="1">
      <alignment horizontal="right"/>
    </xf>
    <xf numFmtId="1" fontId="3" fillId="0" borderId="3" xfId="0" applyNumberFormat="1" applyFont="1" applyFill="1" applyBorder="1"/>
    <xf numFmtId="1" fontId="8" fillId="0" borderId="3" xfId="2" applyNumberFormat="1" applyFont="1" applyFill="1" applyBorder="1" applyAlignment="1">
      <alignment horizontal="right"/>
    </xf>
    <xf numFmtId="2" fontId="3" fillId="0" borderId="3" xfId="1" applyNumberFormat="1" applyFont="1" applyFill="1" applyBorder="1" applyAlignment="1">
      <alignment horizontal="right"/>
    </xf>
    <xf numFmtId="1" fontId="8" fillId="0" borderId="3" xfId="2" quotePrefix="1" applyNumberFormat="1" applyFont="1" applyFill="1" applyBorder="1" applyAlignment="1">
      <alignment horizontal="right"/>
    </xf>
    <xf numFmtId="1" fontId="0" fillId="0" borderId="0" xfId="0" applyNumberFormat="1"/>
    <xf numFmtId="2" fontId="5" fillId="0" borderId="3" xfId="1" applyNumberFormat="1" applyFont="1" applyFill="1" applyBorder="1" applyAlignment="1">
      <alignment horizontal="right" vertical="center"/>
    </xf>
    <xf numFmtId="2" fontId="0" fillId="0" borderId="0" xfId="0" applyNumberFormat="1" applyBorder="1"/>
    <xf numFmtId="165" fontId="0" fillId="0" borderId="0" xfId="0" applyNumberFormat="1"/>
    <xf numFmtId="2" fontId="0" fillId="0" borderId="0" xfId="0" applyNumberFormat="1"/>
    <xf numFmtId="165" fontId="0" fillId="0" borderId="0" xfId="0" applyNumberFormat="1" applyBorder="1"/>
    <xf numFmtId="0" fontId="3" fillId="0" borderId="12" xfId="0" quotePrefix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1" fillId="0" borderId="10" xfId="0" applyFont="1" applyFill="1" applyBorder="1"/>
    <xf numFmtId="0" fontId="11" fillId="0" borderId="3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1" fontId="13" fillId="0" borderId="0" xfId="0" applyNumberFormat="1" applyFont="1" applyFill="1" applyBorder="1" applyAlignment="1"/>
    <xf numFmtId="0" fontId="13" fillId="0" borderId="0" xfId="0" applyFont="1" applyFill="1"/>
    <xf numFmtId="165" fontId="14" fillId="0" borderId="0" xfId="0" applyNumberFormat="1" applyFont="1" applyFill="1" applyBorder="1"/>
    <xf numFmtId="0" fontId="0" fillId="0" borderId="0" xfId="0" applyFill="1" applyBorder="1"/>
    <xf numFmtId="0" fontId="19" fillId="0" borderId="0" xfId="0" applyFont="1" applyAlignment="1">
      <alignment wrapText="1"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19" fillId="0" borderId="0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/>
    <xf numFmtId="166" fontId="16" fillId="0" borderId="12" xfId="4" applyNumberFormat="1" applyFont="1" applyFill="1" applyBorder="1"/>
    <xf numFmtId="166" fontId="8" fillId="0" borderId="12" xfId="4" applyNumberFormat="1" applyFont="1" applyFill="1" applyBorder="1"/>
    <xf numFmtId="0" fontId="20" fillId="0" borderId="3" xfId="0" applyFont="1" applyFill="1" applyBorder="1" applyAlignment="1">
      <alignment horizontal="left" vertical="center" wrapText="1"/>
    </xf>
    <xf numFmtId="2" fontId="20" fillId="0" borderId="3" xfId="4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2" fontId="20" fillId="0" borderId="15" xfId="4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0" fillId="0" borderId="0" xfId="0" applyFill="1"/>
    <xf numFmtId="0" fontId="23" fillId="0" borderId="0" xfId="0" applyFont="1" applyFill="1"/>
    <xf numFmtId="0" fontId="20" fillId="0" borderId="15" xfId="0" applyFont="1" applyFill="1" applyBorder="1" applyAlignment="1"/>
    <xf numFmtId="0" fontId="20" fillId="0" borderId="1" xfId="0" applyFont="1" applyFill="1" applyBorder="1" applyAlignment="1"/>
    <xf numFmtId="166" fontId="16" fillId="0" borderId="11" xfId="4" applyNumberFormat="1" applyFont="1" applyFill="1" applyBorder="1" applyAlignment="1">
      <alignment horizontal="right"/>
    </xf>
    <xf numFmtId="166" fontId="16" fillId="0" borderId="12" xfId="4" applyNumberFormat="1" applyFont="1" applyFill="1" applyBorder="1" applyAlignment="1">
      <alignment horizontal="right"/>
    </xf>
    <xf numFmtId="166" fontId="3" fillId="0" borderId="11" xfId="4" applyNumberFormat="1" applyFont="1" applyFill="1" applyBorder="1" applyAlignment="1">
      <alignment horizontal="right"/>
    </xf>
    <xf numFmtId="166" fontId="3" fillId="0" borderId="12" xfId="4" applyNumberFormat="1" applyFont="1" applyFill="1" applyBorder="1" applyAlignment="1">
      <alignment horizontal="right"/>
    </xf>
    <xf numFmtId="166" fontId="3" fillId="0" borderId="14" xfId="4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8" fillId="0" borderId="0" xfId="0" applyFont="1" applyFill="1" applyAlignment="1"/>
    <xf numFmtId="0" fontId="26" fillId="0" borderId="0" xfId="0" applyFont="1" applyFill="1"/>
    <xf numFmtId="0" fontId="24" fillId="0" borderId="3" xfId="0" applyFont="1" applyFill="1" applyBorder="1" applyAlignment="1">
      <alignment horizontal="left" wrapText="1"/>
    </xf>
    <xf numFmtId="0" fontId="0" fillId="2" borderId="0" xfId="0" applyFill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2" fontId="24" fillId="0" borderId="2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24" fillId="0" borderId="12" xfId="0" applyNumberFormat="1" applyFont="1" applyFill="1" applyBorder="1" applyAlignment="1">
      <alignment horizontal="right"/>
    </xf>
    <xf numFmtId="2" fontId="24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165" fontId="0" fillId="0" borderId="0" xfId="0" applyNumberFormat="1" applyFill="1" applyBorder="1"/>
    <xf numFmtId="165" fontId="3" fillId="0" borderId="0" xfId="0" applyNumberFormat="1" applyFont="1" applyFill="1" applyBorder="1"/>
    <xf numFmtId="1" fontId="0" fillId="0" borderId="0" xfId="0" applyNumberFormat="1" applyBorder="1"/>
    <xf numFmtId="1" fontId="13" fillId="0" borderId="0" xfId="0" applyNumberFormat="1" applyFont="1" applyFill="1"/>
    <xf numFmtId="2" fontId="0" fillId="0" borderId="0" xfId="0" applyNumberFormat="1" applyFill="1"/>
    <xf numFmtId="2" fontId="12" fillId="0" borderId="12" xfId="0" applyNumberFormat="1" applyFont="1" applyFill="1" applyBorder="1" applyAlignment="1">
      <alignment horizontal="right" wrapText="1"/>
    </xf>
    <xf numFmtId="2" fontId="24" fillId="0" borderId="12" xfId="0" applyNumberFormat="1" applyFont="1" applyFill="1" applyBorder="1" applyAlignment="1">
      <alignment horizontal="right" wrapText="1"/>
    </xf>
    <xf numFmtId="2" fontId="12" fillId="0" borderId="3" xfId="0" applyNumberFormat="1" applyFont="1" applyFill="1" applyBorder="1" applyAlignment="1">
      <alignment horizontal="right" wrapText="1"/>
    </xf>
    <xf numFmtId="2" fontId="24" fillId="0" borderId="3" xfId="0" applyNumberFormat="1" applyFont="1" applyFill="1" applyBorder="1" applyAlignment="1">
      <alignment horizontal="right" wrapText="1"/>
    </xf>
    <xf numFmtId="2" fontId="24" fillId="0" borderId="14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26" fillId="0" borderId="0" xfId="0" applyFont="1"/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2" fontId="26" fillId="0" borderId="0" xfId="0" applyNumberFormat="1" applyFont="1"/>
    <xf numFmtId="0" fontId="8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right" vertical="center"/>
    </xf>
    <xf numFmtId="2" fontId="20" fillId="2" borderId="15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2" fontId="10" fillId="2" borderId="14" xfId="0" applyNumberFormat="1" applyFont="1" applyFill="1" applyBorder="1"/>
    <xf numFmtId="0" fontId="16" fillId="2" borderId="11" xfId="0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 wrapText="1"/>
    </xf>
    <xf numFmtId="2" fontId="3" fillId="2" borderId="14" xfId="0" applyNumberFormat="1" applyFont="1" applyFill="1" applyBorder="1"/>
    <xf numFmtId="0" fontId="16" fillId="2" borderId="11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 wrapText="1"/>
    </xf>
    <xf numFmtId="2" fontId="5" fillId="2" borderId="14" xfId="0" applyNumberFormat="1" applyFont="1" applyFill="1" applyBorder="1"/>
    <xf numFmtId="0" fontId="16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right" vertical="top"/>
    </xf>
    <xf numFmtId="0" fontId="20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right" vertical="top"/>
    </xf>
    <xf numFmtId="0" fontId="0" fillId="2" borderId="0" xfId="0" applyFill="1" applyBorder="1" applyAlignment="1"/>
    <xf numFmtId="2" fontId="0" fillId="2" borderId="14" xfId="0" applyNumberFormat="1" applyFill="1" applyBorder="1"/>
    <xf numFmtId="0" fontId="0" fillId="2" borderId="1" xfId="0" applyFill="1" applyBorder="1" applyAlignment="1"/>
    <xf numFmtId="0" fontId="0" fillId="2" borderId="15" xfId="0" applyFill="1" applyBorder="1"/>
    <xf numFmtId="0" fontId="5" fillId="0" borderId="4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right" vertical="top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5" xfId="0" applyFont="1" applyFill="1" applyBorder="1"/>
    <xf numFmtId="1" fontId="5" fillId="0" borderId="3" xfId="0" applyNumberFormat="1" applyFont="1" applyFill="1" applyBorder="1" applyAlignment="1">
      <alignment horizontal="right" vertical="center"/>
    </xf>
    <xf numFmtId="1" fontId="5" fillId="0" borderId="0" xfId="0" applyNumberFormat="1" applyFont="1" applyFill="1"/>
    <xf numFmtId="0" fontId="8" fillId="0" borderId="0" xfId="0" applyFont="1" applyFill="1" applyAlignment="1">
      <alignment horizontal="left" wrapText="1"/>
    </xf>
    <xf numFmtId="2" fontId="20" fillId="2" borderId="15" xfId="0" applyNumberFormat="1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wrapText="1"/>
    </xf>
    <xf numFmtId="2" fontId="24" fillId="0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/>
    <xf numFmtId="0" fontId="4" fillId="2" borderId="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 vertical="center" wrapText="1"/>
    </xf>
    <xf numFmtId="1" fontId="8" fillId="2" borderId="6" xfId="0" applyNumberFormat="1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3" xfId="0" quotePrefix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3" fillId="2" borderId="3" xfId="0" quotePrefix="1" applyFont="1" applyFill="1" applyBorder="1" applyAlignment="1">
      <alignment horizontal="right" vertical="center" wrapText="1"/>
    </xf>
    <xf numFmtId="168" fontId="4" fillId="2" borderId="3" xfId="4" applyNumberFormat="1" applyFont="1" applyFill="1" applyBorder="1" applyAlignment="1">
      <alignment horizontal="right" vertical="center"/>
    </xf>
    <xf numFmtId="43" fontId="4" fillId="2" borderId="3" xfId="4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29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/>
    </xf>
    <xf numFmtId="0" fontId="4" fillId="2" borderId="0" xfId="0" applyFont="1" applyFill="1" applyBorder="1"/>
    <xf numFmtId="0" fontId="20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27" fillId="2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0" fillId="2" borderId="13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0" fillId="2" borderId="0" xfId="0" applyFill="1" applyAlignment="1">
      <alignment horizontal="center"/>
    </xf>
  </cellXfs>
  <cellStyles count="5">
    <cellStyle name="Comma" xfId="4" builtinId="3"/>
    <cellStyle name="Normal" xfId="0" builtinId="0"/>
    <cellStyle name="Normal 2 10" xfId="3"/>
    <cellStyle name="Normal_2.2" xfId="1"/>
    <cellStyle name="Normal_V.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showGridLines="0" topLeftCell="A13" workbookViewId="0">
      <selection activeCell="G40" sqref="G40"/>
    </sheetView>
  </sheetViews>
  <sheetFormatPr defaultRowHeight="15" x14ac:dyDescent="0.25"/>
  <cols>
    <col min="1" max="1" width="9.140625" style="103"/>
    <col min="2" max="2" width="39.140625" style="103" customWidth="1"/>
    <col min="3" max="3" width="14.28515625" style="131" customWidth="1"/>
    <col min="4" max="4" width="13.7109375" style="103" customWidth="1"/>
    <col min="5" max="16384" width="9.140625" style="103"/>
  </cols>
  <sheetData>
    <row r="1" spans="1:9" ht="29.25" customHeight="1" x14ac:dyDescent="0.25">
      <c r="A1" s="204" t="s">
        <v>213</v>
      </c>
      <c r="B1" s="204"/>
      <c r="C1" s="204"/>
      <c r="D1" s="204"/>
    </row>
    <row r="2" spans="1:9" ht="16.5" customHeight="1" x14ac:dyDescent="0.25">
      <c r="A2" s="101"/>
      <c r="B2" s="101"/>
      <c r="C2" s="205" t="s">
        <v>214</v>
      </c>
      <c r="D2" s="205"/>
    </row>
    <row r="3" spans="1:9" x14ac:dyDescent="0.25">
      <c r="A3" s="104" t="s">
        <v>193</v>
      </c>
      <c r="B3" s="105" t="s">
        <v>215</v>
      </c>
      <c r="C3" s="105" t="s">
        <v>216</v>
      </c>
      <c r="D3" s="106" t="s">
        <v>217</v>
      </c>
    </row>
    <row r="4" spans="1:9" x14ac:dyDescent="0.25">
      <c r="A4" s="107"/>
      <c r="B4" s="108"/>
      <c r="C4" s="108"/>
      <c r="D4" s="109" t="s">
        <v>218</v>
      </c>
    </row>
    <row r="5" spans="1:9" x14ac:dyDescent="0.25">
      <c r="A5" s="110"/>
      <c r="B5" s="206" t="s">
        <v>219</v>
      </c>
      <c r="C5" s="206"/>
      <c r="D5" s="207"/>
    </row>
    <row r="6" spans="1:9" x14ac:dyDescent="0.25">
      <c r="A6" s="110">
        <v>1</v>
      </c>
      <c r="B6" s="111" t="s">
        <v>220</v>
      </c>
      <c r="C6" s="112" t="s">
        <v>163</v>
      </c>
      <c r="D6" s="113">
        <v>2</v>
      </c>
    </row>
    <row r="7" spans="1:9" x14ac:dyDescent="0.25">
      <c r="A7" s="110">
        <v>2</v>
      </c>
      <c r="B7" s="111" t="s">
        <v>221</v>
      </c>
      <c r="C7" s="112" t="s">
        <v>207</v>
      </c>
      <c r="D7" s="113">
        <v>1.7</v>
      </c>
    </row>
    <row r="8" spans="1:9" x14ac:dyDescent="0.25">
      <c r="A8" s="114">
        <v>3</v>
      </c>
      <c r="B8" s="111" t="s">
        <v>222</v>
      </c>
      <c r="C8" s="112" t="s">
        <v>163</v>
      </c>
      <c r="D8" s="113">
        <v>1.6</v>
      </c>
    </row>
    <row r="9" spans="1:9" x14ac:dyDescent="0.25">
      <c r="A9" s="114">
        <v>4</v>
      </c>
      <c r="B9" s="111" t="s">
        <v>223</v>
      </c>
      <c r="C9" s="112" t="s">
        <v>163</v>
      </c>
      <c r="D9" s="113">
        <v>1.6</v>
      </c>
    </row>
    <row r="10" spans="1:9" x14ac:dyDescent="0.25">
      <c r="A10" s="114">
        <v>5</v>
      </c>
      <c r="B10" s="111" t="s">
        <v>224</v>
      </c>
      <c r="C10" s="112" t="s">
        <v>163</v>
      </c>
      <c r="D10" s="113">
        <v>0.63</v>
      </c>
    </row>
    <row r="11" spans="1:9" x14ac:dyDescent="0.25">
      <c r="A11" s="114">
        <v>6</v>
      </c>
      <c r="B11" s="111" t="s">
        <v>225</v>
      </c>
      <c r="C11" s="112" t="s">
        <v>163</v>
      </c>
      <c r="D11" s="113">
        <v>2.5</v>
      </c>
    </row>
    <row r="12" spans="1:9" x14ac:dyDescent="0.25">
      <c r="A12" s="114">
        <v>7</v>
      </c>
      <c r="B12" s="111" t="s">
        <v>226</v>
      </c>
      <c r="C12" s="115" t="s">
        <v>163</v>
      </c>
      <c r="D12" s="113">
        <v>3</v>
      </c>
    </row>
    <row r="13" spans="1:9" x14ac:dyDescent="0.25">
      <c r="A13" s="114">
        <v>8</v>
      </c>
      <c r="B13" s="111" t="s">
        <v>227</v>
      </c>
      <c r="C13" s="115" t="s">
        <v>163</v>
      </c>
      <c r="D13" s="113">
        <v>0.75</v>
      </c>
    </row>
    <row r="14" spans="1:9" x14ac:dyDescent="0.25">
      <c r="A14" s="114">
        <v>9</v>
      </c>
      <c r="B14" s="111" t="s">
        <v>228</v>
      </c>
      <c r="C14" s="115" t="s">
        <v>163</v>
      </c>
      <c r="D14" s="113">
        <v>3</v>
      </c>
    </row>
    <row r="15" spans="1:9" x14ac:dyDescent="0.25">
      <c r="A15" s="114">
        <v>10</v>
      </c>
      <c r="B15" s="111" t="s">
        <v>229</v>
      </c>
      <c r="C15" s="115" t="s">
        <v>163</v>
      </c>
      <c r="D15" s="113">
        <v>2.6</v>
      </c>
    </row>
    <row r="16" spans="1:9" x14ac:dyDescent="0.25">
      <c r="A16" s="114">
        <v>11</v>
      </c>
      <c r="B16" s="111" t="s">
        <v>230</v>
      </c>
      <c r="C16" s="115" t="s">
        <v>206</v>
      </c>
      <c r="D16" s="113">
        <v>1.2</v>
      </c>
      <c r="I16" s="116"/>
    </row>
    <row r="17" spans="1:9" x14ac:dyDescent="0.25">
      <c r="A17" s="117"/>
      <c r="B17" s="118" t="s">
        <v>231</v>
      </c>
      <c r="C17" s="119"/>
      <c r="D17" s="120">
        <v>20.580000000000002</v>
      </c>
      <c r="E17" s="116"/>
    </row>
    <row r="18" spans="1:9" x14ac:dyDescent="0.25">
      <c r="A18" s="82">
        <v>12</v>
      </c>
      <c r="B18" s="112" t="s">
        <v>232</v>
      </c>
      <c r="C18" s="112" t="s">
        <v>163</v>
      </c>
      <c r="D18" s="121">
        <v>1.4</v>
      </c>
    </row>
    <row r="19" spans="1:9" x14ac:dyDescent="0.25">
      <c r="A19" s="82">
        <v>13</v>
      </c>
      <c r="B19" s="112" t="s">
        <v>233</v>
      </c>
      <c r="C19" s="112" t="s">
        <v>163</v>
      </c>
      <c r="D19" s="121">
        <v>1.3</v>
      </c>
      <c r="G19" s="116"/>
    </row>
    <row r="20" spans="1:9" x14ac:dyDescent="0.25">
      <c r="A20" s="82">
        <v>14</v>
      </c>
      <c r="B20" s="112" t="s">
        <v>234</v>
      </c>
      <c r="C20" s="112" t="s">
        <v>163</v>
      </c>
      <c r="D20" s="121">
        <v>2.5</v>
      </c>
    </row>
    <row r="21" spans="1:9" x14ac:dyDescent="0.25">
      <c r="A21" s="82">
        <v>15</v>
      </c>
      <c r="B21" s="112" t="s">
        <v>235</v>
      </c>
      <c r="C21" s="112" t="s">
        <v>163</v>
      </c>
      <c r="D21" s="121">
        <v>2.56</v>
      </c>
    </row>
    <row r="22" spans="1:9" x14ac:dyDescent="0.25">
      <c r="A22" s="82">
        <v>16</v>
      </c>
      <c r="B22" s="112" t="s">
        <v>236</v>
      </c>
      <c r="C22" s="112" t="s">
        <v>163</v>
      </c>
      <c r="D22" s="121">
        <v>1.5</v>
      </c>
      <c r="H22" s="116"/>
    </row>
    <row r="23" spans="1:9" x14ac:dyDescent="0.25">
      <c r="A23" s="117"/>
      <c r="B23" s="118" t="s">
        <v>237</v>
      </c>
      <c r="C23" s="122"/>
      <c r="D23" s="120">
        <v>9.26</v>
      </c>
      <c r="E23" s="116"/>
    </row>
    <row r="24" spans="1:9" x14ac:dyDescent="0.25">
      <c r="A24" s="117"/>
      <c r="B24" s="123" t="s">
        <v>238</v>
      </c>
      <c r="C24" s="124"/>
      <c r="D24" s="120">
        <v>29.84</v>
      </c>
      <c r="E24" s="116"/>
    </row>
    <row r="25" spans="1:9" x14ac:dyDescent="0.25">
      <c r="A25" s="110"/>
      <c r="B25" s="206" t="s">
        <v>239</v>
      </c>
      <c r="C25" s="206"/>
      <c r="D25" s="207"/>
      <c r="H25" s="116"/>
    </row>
    <row r="26" spans="1:9" x14ac:dyDescent="0.25">
      <c r="A26" s="114">
        <v>1</v>
      </c>
      <c r="B26" s="111" t="s">
        <v>240</v>
      </c>
      <c r="C26" s="112" t="s">
        <v>163</v>
      </c>
      <c r="D26" s="113">
        <v>2.5</v>
      </c>
      <c r="I26" s="116"/>
    </row>
    <row r="27" spans="1:9" x14ac:dyDescent="0.25">
      <c r="A27" s="114">
        <v>2</v>
      </c>
      <c r="B27" s="111" t="s">
        <v>241</v>
      </c>
      <c r="C27" s="112" t="s">
        <v>163</v>
      </c>
      <c r="D27" s="113">
        <v>6.5</v>
      </c>
    </row>
    <row r="28" spans="1:9" x14ac:dyDescent="0.25">
      <c r="A28" s="114">
        <v>3</v>
      </c>
      <c r="B28" s="111" t="s">
        <v>242</v>
      </c>
      <c r="C28" s="112" t="s">
        <v>163</v>
      </c>
      <c r="D28" s="113">
        <v>2.72</v>
      </c>
    </row>
    <row r="29" spans="1:9" x14ac:dyDescent="0.25">
      <c r="A29" s="117"/>
      <c r="B29" s="118" t="s">
        <v>243</v>
      </c>
      <c r="C29" s="122"/>
      <c r="D29" s="120">
        <v>11.72</v>
      </c>
      <c r="H29" s="116"/>
    </row>
    <row r="30" spans="1:9" x14ac:dyDescent="0.25">
      <c r="A30" s="82">
        <v>4</v>
      </c>
      <c r="B30" s="125" t="s">
        <v>244</v>
      </c>
      <c r="C30" s="112" t="s">
        <v>245</v>
      </c>
      <c r="D30" s="113">
        <v>14</v>
      </c>
      <c r="G30" s="116"/>
    </row>
    <row r="31" spans="1:9" x14ac:dyDescent="0.25">
      <c r="A31" s="126">
        <v>5</v>
      </c>
      <c r="B31" s="111" t="s">
        <v>246</v>
      </c>
      <c r="C31" s="112" t="s">
        <v>245</v>
      </c>
      <c r="D31" s="113">
        <v>6.25</v>
      </c>
    </row>
    <row r="32" spans="1:9" s="74" customFormat="1" ht="15.75" customHeight="1" x14ac:dyDescent="0.25">
      <c r="A32" s="126">
        <v>6</v>
      </c>
      <c r="B32" s="111" t="s">
        <v>247</v>
      </c>
      <c r="C32" s="112" t="s">
        <v>167</v>
      </c>
      <c r="D32" s="113">
        <v>2.62</v>
      </c>
    </row>
    <row r="33" spans="1:4" x14ac:dyDescent="0.25">
      <c r="A33" s="126">
        <v>7</v>
      </c>
      <c r="B33" s="111" t="s">
        <v>248</v>
      </c>
      <c r="C33" s="112" t="s">
        <v>245</v>
      </c>
      <c r="D33" s="113">
        <v>7.5</v>
      </c>
    </row>
    <row r="34" spans="1:4" x14ac:dyDescent="0.25">
      <c r="A34" s="126">
        <v>8</v>
      </c>
      <c r="B34" s="111" t="s">
        <v>249</v>
      </c>
      <c r="C34" s="127" t="s">
        <v>172</v>
      </c>
      <c r="D34" s="113">
        <v>5</v>
      </c>
    </row>
    <row r="35" spans="1:4" x14ac:dyDescent="0.25">
      <c r="A35" s="126">
        <v>9</v>
      </c>
      <c r="B35" s="111" t="s">
        <v>250</v>
      </c>
      <c r="C35" s="112" t="s">
        <v>245</v>
      </c>
      <c r="D35" s="113">
        <v>4.8</v>
      </c>
    </row>
    <row r="36" spans="1:4" x14ac:dyDescent="0.25">
      <c r="A36" s="126">
        <v>10</v>
      </c>
      <c r="B36" s="111" t="s">
        <v>251</v>
      </c>
      <c r="C36" s="127" t="s">
        <v>172</v>
      </c>
      <c r="D36" s="157">
        <v>2.34</v>
      </c>
    </row>
    <row r="37" spans="1:4" x14ac:dyDescent="0.25">
      <c r="A37" s="158" t="s">
        <v>252</v>
      </c>
      <c r="B37" s="159"/>
      <c r="C37" s="160"/>
      <c r="D37" s="161" t="s">
        <v>253</v>
      </c>
    </row>
    <row r="38" spans="1:4" x14ac:dyDescent="0.25">
      <c r="A38" s="208" t="s">
        <v>254</v>
      </c>
      <c r="B38" s="209"/>
      <c r="C38" s="162"/>
      <c r="D38" s="163"/>
    </row>
    <row r="39" spans="1:4" x14ac:dyDescent="0.25">
      <c r="C39" s="129"/>
      <c r="D39" s="128"/>
    </row>
    <row r="40" spans="1:4" x14ac:dyDescent="0.25">
      <c r="A40" s="74"/>
      <c r="B40" s="74"/>
      <c r="C40" s="130"/>
      <c r="D40" s="74"/>
    </row>
    <row r="41" spans="1:4" x14ac:dyDescent="0.25">
      <c r="A41" s="74"/>
      <c r="B41" s="74"/>
      <c r="C41" s="130"/>
      <c r="D41" s="74"/>
    </row>
    <row r="42" spans="1:4" x14ac:dyDescent="0.25">
      <c r="A42" s="74"/>
      <c r="B42" s="74"/>
      <c r="C42" s="130"/>
      <c r="D42" s="74"/>
    </row>
    <row r="43" spans="1:4" x14ac:dyDescent="0.25">
      <c r="A43" s="74"/>
      <c r="B43" s="74"/>
      <c r="C43" s="130"/>
      <c r="D43" s="74"/>
    </row>
    <row r="44" spans="1:4" x14ac:dyDescent="0.25">
      <c r="A44" s="74"/>
      <c r="B44" s="74"/>
      <c r="C44" s="130"/>
      <c r="D44" s="74"/>
    </row>
    <row r="45" spans="1:4" x14ac:dyDescent="0.25">
      <c r="A45" s="74"/>
      <c r="B45" s="74"/>
      <c r="C45" s="130"/>
      <c r="D45" s="74"/>
    </row>
  </sheetData>
  <mergeCells count="5">
    <mergeCell ref="A1:D1"/>
    <mergeCell ref="C2:D2"/>
    <mergeCell ref="B5:D5"/>
    <mergeCell ref="B25:D25"/>
    <mergeCell ref="A38:B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27" sqref="I27"/>
    </sheetView>
  </sheetViews>
  <sheetFormatPr defaultRowHeight="15" x14ac:dyDescent="0.25"/>
  <cols>
    <col min="1" max="1" width="9.140625" style="262"/>
    <col min="2" max="2" width="37.5703125" style="76" customWidth="1"/>
    <col min="3" max="3" width="17.5703125" style="76" customWidth="1"/>
    <col min="4" max="4" width="15" style="76" customWidth="1"/>
    <col min="5" max="16384" width="9.140625" style="76"/>
  </cols>
  <sheetData>
    <row r="1" spans="1:9" ht="30.75" customHeight="1" x14ac:dyDescent="0.25">
      <c r="A1" s="212" t="s">
        <v>255</v>
      </c>
      <c r="B1" s="212"/>
      <c r="C1" s="212"/>
      <c r="D1" s="212"/>
    </row>
    <row r="2" spans="1:9" x14ac:dyDescent="0.25">
      <c r="A2" s="213" t="s">
        <v>193</v>
      </c>
      <c r="B2" s="215" t="s">
        <v>256</v>
      </c>
      <c r="C2" s="215" t="s">
        <v>257</v>
      </c>
      <c r="D2" s="167" t="s">
        <v>217</v>
      </c>
    </row>
    <row r="3" spans="1:9" x14ac:dyDescent="0.25">
      <c r="A3" s="214"/>
      <c r="B3" s="216"/>
      <c r="C3" s="216"/>
      <c r="D3" s="135" t="s">
        <v>218</v>
      </c>
    </row>
    <row r="4" spans="1:9" x14ac:dyDescent="0.25">
      <c r="A4" s="136"/>
      <c r="B4" s="137"/>
      <c r="C4" s="198"/>
      <c r="D4" s="138"/>
    </row>
    <row r="5" spans="1:9" x14ac:dyDescent="0.25">
      <c r="A5" s="139">
        <v>11</v>
      </c>
      <c r="B5" s="140" t="s">
        <v>258</v>
      </c>
      <c r="C5" s="192" t="s">
        <v>167</v>
      </c>
      <c r="D5" s="141">
        <v>2.5</v>
      </c>
    </row>
    <row r="6" spans="1:9" x14ac:dyDescent="0.25">
      <c r="A6" s="139">
        <v>12</v>
      </c>
      <c r="B6" s="140" t="s">
        <v>259</v>
      </c>
      <c r="C6" s="199" t="s">
        <v>172</v>
      </c>
      <c r="D6" s="141">
        <v>4</v>
      </c>
    </row>
    <row r="7" spans="1:9" x14ac:dyDescent="0.25">
      <c r="A7" s="139">
        <v>13</v>
      </c>
      <c r="B7" s="140" t="s">
        <v>260</v>
      </c>
      <c r="C7" s="199" t="s">
        <v>172</v>
      </c>
      <c r="D7" s="141">
        <v>3.5</v>
      </c>
    </row>
    <row r="8" spans="1:9" x14ac:dyDescent="0.25">
      <c r="A8" s="139">
        <v>14</v>
      </c>
      <c r="B8" s="140" t="s">
        <v>261</v>
      </c>
      <c r="C8" s="200" t="s">
        <v>177</v>
      </c>
      <c r="D8" s="141">
        <v>1</v>
      </c>
    </row>
    <row r="9" spans="1:9" x14ac:dyDescent="0.25">
      <c r="A9" s="139">
        <v>15</v>
      </c>
      <c r="B9" s="140" t="s">
        <v>262</v>
      </c>
      <c r="C9" s="200" t="s">
        <v>263</v>
      </c>
      <c r="D9" s="141">
        <v>1.5</v>
      </c>
    </row>
    <row r="10" spans="1:9" x14ac:dyDescent="0.25">
      <c r="A10" s="139">
        <v>16</v>
      </c>
      <c r="B10" s="140" t="s">
        <v>264</v>
      </c>
      <c r="C10" s="199" t="s">
        <v>172</v>
      </c>
      <c r="D10" s="141">
        <v>9.52</v>
      </c>
    </row>
    <row r="11" spans="1:9" x14ac:dyDescent="0.25">
      <c r="A11" s="139">
        <v>17</v>
      </c>
      <c r="B11" s="140" t="s">
        <v>265</v>
      </c>
      <c r="C11" s="200" t="s">
        <v>245</v>
      </c>
      <c r="D11" s="141">
        <v>11</v>
      </c>
    </row>
    <row r="12" spans="1:9" x14ac:dyDescent="0.25">
      <c r="A12" s="139">
        <v>18</v>
      </c>
      <c r="B12" s="140" t="s">
        <v>266</v>
      </c>
      <c r="C12" s="200" t="s">
        <v>245</v>
      </c>
      <c r="D12" s="141">
        <v>6.6</v>
      </c>
    </row>
    <row r="13" spans="1:9" x14ac:dyDescent="0.25">
      <c r="A13" s="139">
        <v>19</v>
      </c>
      <c r="B13" s="140" t="s">
        <v>267</v>
      </c>
      <c r="C13" s="200" t="s">
        <v>245</v>
      </c>
      <c r="D13" s="141">
        <v>15</v>
      </c>
    </row>
    <row r="14" spans="1:9" x14ac:dyDescent="0.25">
      <c r="A14" s="139">
        <v>20</v>
      </c>
      <c r="B14" s="140" t="s">
        <v>268</v>
      </c>
      <c r="C14" s="200" t="s">
        <v>245</v>
      </c>
      <c r="D14" s="141">
        <v>4.75</v>
      </c>
    </row>
    <row r="15" spans="1:9" x14ac:dyDescent="0.25">
      <c r="A15" s="142"/>
      <c r="B15" s="143" t="s">
        <v>269</v>
      </c>
      <c r="C15" s="201"/>
      <c r="D15" s="144">
        <v>101.88</v>
      </c>
      <c r="F15" s="261"/>
      <c r="I15" s="261"/>
    </row>
    <row r="16" spans="1:9" x14ac:dyDescent="0.25">
      <c r="A16" s="145"/>
      <c r="B16" s="146" t="s">
        <v>270</v>
      </c>
      <c r="C16" s="147"/>
      <c r="D16" s="148">
        <v>113.6</v>
      </c>
      <c r="E16" s="261"/>
      <c r="I16" s="261"/>
    </row>
    <row r="17" spans="1:9" x14ac:dyDescent="0.25">
      <c r="A17" s="145"/>
      <c r="B17" s="149" t="s">
        <v>271</v>
      </c>
      <c r="C17" s="150"/>
      <c r="D17" s="151">
        <v>143.44</v>
      </c>
      <c r="E17" s="261"/>
      <c r="H17" s="261"/>
    </row>
    <row r="18" spans="1:9" ht="15" customHeight="1" x14ac:dyDescent="0.25">
      <c r="A18" s="217" t="s">
        <v>272</v>
      </c>
      <c r="B18" s="218"/>
      <c r="C18" s="152"/>
      <c r="D18" s="153"/>
    </row>
    <row r="19" spans="1:9" x14ac:dyDescent="0.25">
      <c r="A19" s="210" t="s">
        <v>254</v>
      </c>
      <c r="B19" s="211"/>
      <c r="C19" s="154"/>
      <c r="D19" s="155"/>
    </row>
    <row r="20" spans="1:9" x14ac:dyDescent="0.25">
      <c r="H20" s="261"/>
    </row>
    <row r="22" spans="1:9" x14ac:dyDescent="0.25">
      <c r="I22" s="261"/>
    </row>
  </sheetData>
  <mergeCells count="6">
    <mergeCell ref="A19:B19"/>
    <mergeCell ref="A1:D1"/>
    <mergeCell ref="A2:A3"/>
    <mergeCell ref="B2:B3"/>
    <mergeCell ref="C2:C3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48"/>
  <sheetViews>
    <sheetView showGridLines="0" topLeftCell="A10" workbookViewId="0">
      <selection activeCell="J52" sqref="J52"/>
    </sheetView>
  </sheetViews>
  <sheetFormatPr defaultRowHeight="15" x14ac:dyDescent="0.25"/>
  <cols>
    <col min="1" max="1" width="3.42578125" style="3" customWidth="1"/>
    <col min="2" max="2" width="6.28515625" style="1" customWidth="1"/>
    <col min="3" max="3" width="32.140625" style="1" customWidth="1"/>
    <col min="4" max="10" width="9.7109375" style="1" customWidth="1"/>
    <col min="11" max="11" width="11.85546875" customWidth="1"/>
    <col min="21" max="24" width="9.140625" style="1"/>
  </cols>
  <sheetData>
    <row r="1" spans="2:21" x14ac:dyDescent="0.25">
      <c r="B1" s="221" t="s">
        <v>0</v>
      </c>
      <c r="C1" s="221"/>
      <c r="D1" s="221"/>
      <c r="E1" s="221"/>
      <c r="F1" s="221"/>
      <c r="G1" s="221"/>
      <c r="H1" s="221"/>
      <c r="I1" s="221"/>
      <c r="J1" s="221"/>
      <c r="K1" s="4"/>
    </row>
    <row r="2" spans="2:21" ht="33.75" customHeigh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"/>
    </row>
    <row r="3" spans="2:21" ht="28.5" customHeight="1" x14ac:dyDescent="0.25">
      <c r="B3" s="223" t="s">
        <v>1</v>
      </c>
      <c r="C3" s="224" t="s">
        <v>2</v>
      </c>
      <c r="D3" s="219" t="s">
        <v>3</v>
      </c>
      <c r="E3" s="220"/>
      <c r="F3" s="219" t="s">
        <v>4</v>
      </c>
      <c r="G3" s="220"/>
      <c r="H3" s="225" t="s">
        <v>49</v>
      </c>
      <c r="I3" s="226"/>
      <c r="J3" s="227" t="s">
        <v>5</v>
      </c>
      <c r="K3" s="2"/>
    </row>
    <row r="4" spans="2:21" ht="33.75" customHeight="1" x14ac:dyDescent="0.25">
      <c r="B4" s="223"/>
      <c r="C4" s="224"/>
      <c r="D4" s="19" t="s">
        <v>6</v>
      </c>
      <c r="E4" s="19" t="s">
        <v>7</v>
      </c>
      <c r="F4" s="202" t="s">
        <v>8</v>
      </c>
      <c r="G4" s="19" t="s">
        <v>9</v>
      </c>
      <c r="H4" s="19" t="s">
        <v>8</v>
      </c>
      <c r="I4" s="156" t="s">
        <v>9</v>
      </c>
      <c r="J4" s="227"/>
      <c r="K4" s="2"/>
    </row>
    <row r="5" spans="2:21" x14ac:dyDescent="0.25">
      <c r="B5" s="132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2"/>
    </row>
    <row r="6" spans="2:21" x14ac:dyDescent="0.25">
      <c r="B6" s="20" t="s">
        <v>10</v>
      </c>
      <c r="C6" s="20" t="s">
        <v>11</v>
      </c>
      <c r="D6" s="6">
        <f>D16+D19+D22+D25+D26+D27+D28</f>
        <v>142066</v>
      </c>
      <c r="E6" s="6">
        <f t="shared" ref="E6:G6" si="0">E16+E19+E22+E25+E26+E27+E28</f>
        <v>142566</v>
      </c>
      <c r="F6" s="6">
        <f t="shared" si="0"/>
        <v>150975.65899999999</v>
      </c>
      <c r="G6" s="6">
        <f t="shared" si="0"/>
        <v>144715.803655425</v>
      </c>
      <c r="H6" s="7">
        <v>106.27149282727744</v>
      </c>
      <c r="I6" s="7">
        <f>G6/D6%</f>
        <v>101.86519199204946</v>
      </c>
      <c r="J6" s="7">
        <f>I6-H6</f>
        <v>-4.4063008352279809</v>
      </c>
      <c r="K6" s="165"/>
      <c r="U6" s="93"/>
    </row>
    <row r="7" spans="2:21" x14ac:dyDescent="0.25">
      <c r="B7" s="21"/>
      <c r="C7" s="18" t="s">
        <v>12</v>
      </c>
      <c r="D7" s="8">
        <v>1000</v>
      </c>
      <c r="E7" s="8">
        <v>1000</v>
      </c>
      <c r="F7" s="9">
        <v>863.16800000000001</v>
      </c>
      <c r="G7" s="8">
        <v>892.40300000000013</v>
      </c>
      <c r="H7" s="10">
        <v>86.316800000000001</v>
      </c>
      <c r="I7" s="10">
        <f t="shared" ref="I7:I35" si="1">G7/D7%</f>
        <v>89.240300000000019</v>
      </c>
      <c r="J7" s="10">
        <f t="shared" ref="J7:J36" si="2">I7-H7</f>
        <v>2.9235000000000184</v>
      </c>
      <c r="K7" s="2"/>
    </row>
    <row r="8" spans="2:21" x14ac:dyDescent="0.25">
      <c r="B8" s="21"/>
      <c r="C8" s="18" t="s">
        <v>13</v>
      </c>
      <c r="D8" s="8">
        <v>6000</v>
      </c>
      <c r="E8" s="8">
        <v>6000</v>
      </c>
      <c r="F8" s="9">
        <v>6661.1880000000001</v>
      </c>
      <c r="G8" s="8">
        <v>6515.5329999999994</v>
      </c>
      <c r="H8" s="10">
        <v>111.0198</v>
      </c>
      <c r="I8" s="10">
        <f t="shared" si="1"/>
        <v>108.59221666666666</v>
      </c>
      <c r="J8" s="10">
        <f t="shared" si="2"/>
        <v>-2.4275833333333452</v>
      </c>
      <c r="K8" s="2"/>
    </row>
    <row r="9" spans="2:21" x14ac:dyDescent="0.25">
      <c r="B9" s="21"/>
      <c r="C9" s="18" t="s">
        <v>14</v>
      </c>
      <c r="D9" s="8">
        <v>13700</v>
      </c>
      <c r="E9" s="8">
        <v>13700</v>
      </c>
      <c r="F9" s="9">
        <v>13504.918</v>
      </c>
      <c r="G9" s="8">
        <v>13074.746000000001</v>
      </c>
      <c r="H9" s="10">
        <v>98.576043795620436</v>
      </c>
      <c r="I9" s="10">
        <f t="shared" si="1"/>
        <v>95.436102189781025</v>
      </c>
      <c r="J9" s="10">
        <f t="shared" si="2"/>
        <v>-3.139941605839411</v>
      </c>
      <c r="K9" s="2"/>
    </row>
    <row r="10" spans="2:21" x14ac:dyDescent="0.25">
      <c r="B10" s="21"/>
      <c r="C10" s="18" t="s">
        <v>15</v>
      </c>
      <c r="D10" s="8">
        <v>7500</v>
      </c>
      <c r="E10" s="8">
        <v>8000</v>
      </c>
      <c r="F10" s="9">
        <v>7964.8559999999998</v>
      </c>
      <c r="G10" s="8">
        <v>6463.2920000000004</v>
      </c>
      <c r="H10" s="10">
        <v>106.19807999999999</v>
      </c>
      <c r="I10" s="10">
        <f t="shared" si="1"/>
        <v>86.17722666666667</v>
      </c>
      <c r="J10" s="10">
        <f t="shared" si="2"/>
        <v>-20.020853333333321</v>
      </c>
      <c r="K10" s="2"/>
    </row>
    <row r="11" spans="2:21" x14ac:dyDescent="0.25">
      <c r="B11" s="21"/>
      <c r="C11" s="18" t="s">
        <v>16</v>
      </c>
      <c r="D11" s="8">
        <v>8000</v>
      </c>
      <c r="E11" s="8">
        <v>8000</v>
      </c>
      <c r="F11" s="9">
        <v>9736.5360000000001</v>
      </c>
      <c r="G11" s="8">
        <v>8948.0380000000005</v>
      </c>
      <c r="H11" s="10">
        <v>121.7067</v>
      </c>
      <c r="I11" s="10">
        <f t="shared" si="1"/>
        <v>111.850475</v>
      </c>
      <c r="J11" s="10">
        <f t="shared" si="2"/>
        <v>-9.8562249999999949</v>
      </c>
      <c r="K11" s="2"/>
    </row>
    <row r="12" spans="2:21" x14ac:dyDescent="0.25">
      <c r="B12" s="21"/>
      <c r="C12" s="18" t="s">
        <v>17</v>
      </c>
      <c r="D12" s="8">
        <v>650</v>
      </c>
      <c r="E12" s="8">
        <v>650</v>
      </c>
      <c r="F12" s="9">
        <v>675.524</v>
      </c>
      <c r="G12" s="8">
        <v>664.23300000000006</v>
      </c>
      <c r="H12" s="10">
        <v>103.92676923076922</v>
      </c>
      <c r="I12" s="10">
        <f t="shared" si="1"/>
        <v>102.18969230769231</v>
      </c>
      <c r="J12" s="10">
        <f t="shared" si="2"/>
        <v>-1.7370769230769127</v>
      </c>
      <c r="K12" s="2"/>
      <c r="M12" s="76"/>
    </row>
    <row r="13" spans="2:21" x14ac:dyDescent="0.25">
      <c r="B13" s="21"/>
      <c r="C13" s="18" t="s">
        <v>18</v>
      </c>
      <c r="D13" s="8">
        <v>15000</v>
      </c>
      <c r="E13" s="8">
        <v>15000</v>
      </c>
      <c r="F13" s="9">
        <v>15280.517</v>
      </c>
      <c r="G13" s="8">
        <v>15038.096</v>
      </c>
      <c r="H13" s="10">
        <v>101.87011333333334</v>
      </c>
      <c r="I13" s="10">
        <f t="shared" si="1"/>
        <v>100.25397333333333</v>
      </c>
      <c r="J13" s="10">
        <f t="shared" si="2"/>
        <v>-1.6161400000000015</v>
      </c>
      <c r="K13" s="2"/>
    </row>
    <row r="14" spans="2:21" x14ac:dyDescent="0.25">
      <c r="B14" s="21"/>
      <c r="C14" s="22" t="s">
        <v>19</v>
      </c>
      <c r="D14" s="8">
        <v>2350</v>
      </c>
      <c r="E14" s="8">
        <v>2350</v>
      </c>
      <c r="F14" s="9">
        <v>2512.7719999999999</v>
      </c>
      <c r="G14" s="8">
        <v>2044.8240000000001</v>
      </c>
      <c r="H14" s="10">
        <v>106.92646808510638</v>
      </c>
      <c r="I14" s="10">
        <f t="shared" si="1"/>
        <v>87.013787234042553</v>
      </c>
      <c r="J14" s="10">
        <f t="shared" si="2"/>
        <v>-19.912680851063826</v>
      </c>
      <c r="K14" s="2"/>
    </row>
    <row r="15" spans="2:21" x14ac:dyDescent="0.25">
      <c r="B15" s="21"/>
      <c r="C15" s="22" t="s">
        <v>20</v>
      </c>
      <c r="D15" s="8">
        <v>15000</v>
      </c>
      <c r="E15" s="8">
        <v>15000</v>
      </c>
      <c r="F15" s="11">
        <v>14616.385</v>
      </c>
      <c r="G15" s="8">
        <v>15778.198</v>
      </c>
      <c r="H15" s="10">
        <v>97.442566666666664</v>
      </c>
      <c r="I15" s="10">
        <f t="shared" si="1"/>
        <v>105.18798666666667</v>
      </c>
      <c r="J15" s="10">
        <f t="shared" si="2"/>
        <v>7.74542000000001</v>
      </c>
      <c r="K15" s="2"/>
    </row>
    <row r="16" spans="2:21" x14ac:dyDescent="0.25">
      <c r="B16" s="20"/>
      <c r="C16" s="23" t="s">
        <v>21</v>
      </c>
      <c r="D16" s="6">
        <f>SUM(D7:D15)</f>
        <v>69200</v>
      </c>
      <c r="E16" s="6">
        <f t="shared" ref="E16:G16" si="3">SUM(E7:E15)</f>
        <v>69700</v>
      </c>
      <c r="F16" s="6">
        <f t="shared" si="3"/>
        <v>71815.863999999987</v>
      </c>
      <c r="G16" s="6">
        <f t="shared" si="3"/>
        <v>69419.362999999998</v>
      </c>
      <c r="H16" s="7">
        <v>103.78015028901733</v>
      </c>
      <c r="I16" s="7">
        <f t="shared" si="1"/>
        <v>100.3169985549133</v>
      </c>
      <c r="J16" s="7">
        <f t="shared" si="2"/>
        <v>-3.4631517341040308</v>
      </c>
      <c r="K16" s="5"/>
    </row>
    <row r="17" spans="2:25" x14ac:dyDescent="0.25">
      <c r="B17" s="21"/>
      <c r="C17" s="18" t="s">
        <v>22</v>
      </c>
      <c r="D17" s="8">
        <v>12000</v>
      </c>
      <c r="E17" s="8">
        <v>12000</v>
      </c>
      <c r="F17" s="9">
        <v>14772.721</v>
      </c>
      <c r="G17" s="8">
        <v>15016.675999999998</v>
      </c>
      <c r="H17" s="10">
        <v>123.10600833333334</v>
      </c>
      <c r="I17" s="10">
        <f t="shared" si="1"/>
        <v>125.13896666666665</v>
      </c>
      <c r="J17" s="10">
        <f t="shared" si="2"/>
        <v>2.0329583333333119</v>
      </c>
      <c r="K17" s="2"/>
    </row>
    <row r="18" spans="2:25" x14ac:dyDescent="0.25">
      <c r="B18" s="21"/>
      <c r="C18" s="18" t="s">
        <v>23</v>
      </c>
      <c r="D18" s="8">
        <v>15500</v>
      </c>
      <c r="E18" s="8">
        <v>15500</v>
      </c>
      <c r="F18" s="9">
        <v>16050.717000000001</v>
      </c>
      <c r="G18" s="8">
        <v>16515.429999999997</v>
      </c>
      <c r="H18" s="10">
        <v>103.55301290322581</v>
      </c>
      <c r="I18" s="10">
        <f t="shared" si="1"/>
        <v>106.55116129032255</v>
      </c>
      <c r="J18" s="10">
        <f t="shared" si="2"/>
        <v>2.998148387096748</v>
      </c>
      <c r="K18" s="2"/>
    </row>
    <row r="19" spans="2:25" x14ac:dyDescent="0.25">
      <c r="B19" s="20"/>
      <c r="C19" s="23" t="s">
        <v>24</v>
      </c>
      <c r="D19" s="6">
        <f>SUM(D17:D18)</f>
        <v>27500</v>
      </c>
      <c r="E19" s="6">
        <f t="shared" ref="E19:G19" si="4">SUM(E17:E18)</f>
        <v>27500</v>
      </c>
      <c r="F19" s="6">
        <f t="shared" si="4"/>
        <v>30823.438000000002</v>
      </c>
      <c r="G19" s="6">
        <f t="shared" si="4"/>
        <v>31532.105999999992</v>
      </c>
      <c r="H19" s="7">
        <v>112.0852290909091</v>
      </c>
      <c r="I19" s="7">
        <f t="shared" si="1"/>
        <v>114.66220363636361</v>
      </c>
      <c r="J19" s="7">
        <f t="shared" si="2"/>
        <v>2.5769745454545188</v>
      </c>
      <c r="K19" s="5"/>
    </row>
    <row r="20" spans="2:25" x14ac:dyDescent="0.25">
      <c r="B20" s="21"/>
      <c r="C20" s="18" t="s">
        <v>25</v>
      </c>
      <c r="D20" s="8">
        <v>7500</v>
      </c>
      <c r="E20" s="8">
        <v>7500</v>
      </c>
      <c r="F20" s="9">
        <v>8670.9320000000007</v>
      </c>
      <c r="G20" s="8">
        <v>8065.2759999999998</v>
      </c>
      <c r="H20" s="10">
        <v>115.61242666666668</v>
      </c>
      <c r="I20" s="10">
        <f t="shared" si="1"/>
        <v>107.53701333333333</v>
      </c>
      <c r="J20" s="10">
        <f t="shared" si="2"/>
        <v>-8.0754133333333442</v>
      </c>
      <c r="K20" s="2"/>
    </row>
    <row r="21" spans="2:25" x14ac:dyDescent="0.25">
      <c r="B21" s="21"/>
      <c r="C21" s="18" t="s">
        <v>26</v>
      </c>
      <c r="D21" s="8">
        <v>8300</v>
      </c>
      <c r="E21" s="8">
        <v>8300</v>
      </c>
      <c r="F21" s="9">
        <v>9773.1370000000006</v>
      </c>
      <c r="G21" s="8">
        <v>9115.0473907250016</v>
      </c>
      <c r="H21" s="10">
        <v>117.74863855421688</v>
      </c>
      <c r="I21" s="10">
        <f t="shared" si="1"/>
        <v>109.81984808102412</v>
      </c>
      <c r="J21" s="10">
        <f t="shared" si="2"/>
        <v>-7.9287904731927625</v>
      </c>
      <c r="K21" s="2"/>
    </row>
    <row r="22" spans="2:25" x14ac:dyDescent="0.25">
      <c r="B22" s="20"/>
      <c r="C22" s="23" t="s">
        <v>27</v>
      </c>
      <c r="D22" s="6">
        <f>SUM(D20:D21)</f>
        <v>15800</v>
      </c>
      <c r="E22" s="6">
        <f t="shared" ref="E22:G22" si="5">SUM(E20:E21)</f>
        <v>15800</v>
      </c>
      <c r="F22" s="6">
        <f t="shared" si="5"/>
        <v>18444.069000000003</v>
      </c>
      <c r="G22" s="6">
        <f t="shared" si="5"/>
        <v>17180.323390725003</v>
      </c>
      <c r="H22" s="7">
        <v>116.73461392405065</v>
      </c>
      <c r="I22" s="7">
        <f t="shared" si="1"/>
        <v>108.7362239919304</v>
      </c>
      <c r="J22" s="7">
        <f t="shared" si="2"/>
        <v>-7.9983899321202472</v>
      </c>
      <c r="K22" s="5"/>
    </row>
    <row r="23" spans="2:25" x14ac:dyDescent="0.25">
      <c r="B23" s="21"/>
      <c r="C23" s="18" t="s">
        <v>28</v>
      </c>
      <c r="D23" s="8">
        <v>10500</v>
      </c>
      <c r="E23" s="8">
        <v>10500</v>
      </c>
      <c r="F23" s="9">
        <v>10271.333000000001</v>
      </c>
      <c r="G23" s="8">
        <v>10160.638519</v>
      </c>
      <c r="H23" s="10">
        <v>97.822219047619058</v>
      </c>
      <c r="I23" s="10">
        <f t="shared" si="1"/>
        <v>96.767985895238098</v>
      </c>
      <c r="J23" s="10">
        <f t="shared" si="2"/>
        <v>-1.0542331523809594</v>
      </c>
      <c r="K23" s="2"/>
    </row>
    <row r="24" spans="2:25" x14ac:dyDescent="0.25">
      <c r="B24" s="21"/>
      <c r="C24" s="18" t="s">
        <v>29</v>
      </c>
      <c r="D24" s="8">
        <v>1000</v>
      </c>
      <c r="E24" s="8">
        <v>1000</v>
      </c>
      <c r="F24" s="9">
        <v>423.36700000000002</v>
      </c>
      <c r="G24" s="8">
        <v>0</v>
      </c>
      <c r="H24" s="10">
        <v>42.3367</v>
      </c>
      <c r="I24" s="10">
        <f t="shared" si="1"/>
        <v>0</v>
      </c>
      <c r="J24" s="10">
        <f t="shared" si="2"/>
        <v>-42.3367</v>
      </c>
      <c r="K24" s="2"/>
    </row>
    <row r="25" spans="2:25" x14ac:dyDescent="0.25">
      <c r="B25" s="20"/>
      <c r="C25" s="23" t="s">
        <v>31</v>
      </c>
      <c r="D25" s="6">
        <f>SUM(D23:D24)</f>
        <v>11500</v>
      </c>
      <c r="E25" s="6">
        <f t="shared" ref="E25:G25" si="6">SUM(E23:E24)</f>
        <v>11500</v>
      </c>
      <c r="F25" s="6">
        <f t="shared" si="6"/>
        <v>10694.7</v>
      </c>
      <c r="G25" s="6">
        <f t="shared" si="6"/>
        <v>10160.638519</v>
      </c>
      <c r="H25" s="7">
        <v>92.997391304347829</v>
      </c>
      <c r="I25" s="7">
        <f t="shared" si="1"/>
        <v>88.353378426086962</v>
      </c>
      <c r="J25" s="7">
        <f t="shared" si="2"/>
        <v>-4.6440128782608667</v>
      </c>
      <c r="K25" s="5"/>
    </row>
    <row r="26" spans="2:25" x14ac:dyDescent="0.25">
      <c r="B26" s="21"/>
      <c r="C26" s="18" t="s">
        <v>30</v>
      </c>
      <c r="D26" s="8">
        <v>3000</v>
      </c>
      <c r="E26" s="8">
        <v>3000</v>
      </c>
      <c r="F26" s="9">
        <v>2900.3870000000002</v>
      </c>
      <c r="G26" s="8">
        <v>2383.3387456999999</v>
      </c>
      <c r="H26" s="10">
        <v>96.679566666666673</v>
      </c>
      <c r="I26" s="10">
        <f t="shared" si="1"/>
        <v>79.444624856666664</v>
      </c>
      <c r="J26" s="10">
        <f t="shared" si="2"/>
        <v>-17.234941810000009</v>
      </c>
      <c r="K26" s="2"/>
    </row>
    <row r="27" spans="2:25" x14ac:dyDescent="0.25">
      <c r="B27" s="21"/>
      <c r="C27" s="18" t="s">
        <v>32</v>
      </c>
      <c r="D27" s="8">
        <v>66</v>
      </c>
      <c r="E27" s="8">
        <v>66</v>
      </c>
      <c r="F27" s="9">
        <v>66.156000000000006</v>
      </c>
      <c r="G27" s="8">
        <v>86.927999999999997</v>
      </c>
      <c r="H27" s="10">
        <v>100.23636363636363</v>
      </c>
      <c r="I27" s="10">
        <f t="shared" si="1"/>
        <v>131.70909090909089</v>
      </c>
      <c r="J27" s="10">
        <f t="shared" si="2"/>
        <v>31.472727272727255</v>
      </c>
      <c r="K27" s="2"/>
    </row>
    <row r="28" spans="2:25" x14ac:dyDescent="0.25">
      <c r="B28" s="21"/>
      <c r="C28" s="18" t="s">
        <v>33</v>
      </c>
      <c r="D28" s="8">
        <v>15000</v>
      </c>
      <c r="E28" s="8">
        <v>15000</v>
      </c>
      <c r="F28" s="9">
        <v>16231.045</v>
      </c>
      <c r="G28" s="8">
        <v>13953.106</v>
      </c>
      <c r="H28" s="10">
        <v>108.20696666666667</v>
      </c>
      <c r="I28" s="10">
        <f t="shared" si="1"/>
        <v>93.020706666666669</v>
      </c>
      <c r="J28" s="10">
        <f t="shared" si="2"/>
        <v>-15.186260000000004</v>
      </c>
      <c r="K28" s="2"/>
    </row>
    <row r="29" spans="2:25" x14ac:dyDescent="0.25">
      <c r="B29" s="20" t="s">
        <v>34</v>
      </c>
      <c r="C29" s="20" t="s">
        <v>35</v>
      </c>
      <c r="D29" s="6">
        <f>D30+D31+D32</f>
        <v>88200</v>
      </c>
      <c r="E29" s="6">
        <f t="shared" ref="E29:G29" si="7">E30+E31+E32</f>
        <v>88200</v>
      </c>
      <c r="F29" s="6">
        <f t="shared" si="7"/>
        <v>88040.514999999999</v>
      </c>
      <c r="G29" s="6">
        <f t="shared" si="7"/>
        <v>89514.985000000001</v>
      </c>
      <c r="H29" s="7">
        <v>99.819178004535146</v>
      </c>
      <c r="I29" s="7">
        <f t="shared" si="1"/>
        <v>101.4909126984127</v>
      </c>
      <c r="J29" s="7">
        <f t="shared" si="2"/>
        <v>1.6717346938775535</v>
      </c>
      <c r="K29" s="5"/>
    </row>
    <row r="30" spans="2:25" x14ac:dyDescent="0.25">
      <c r="B30" s="18"/>
      <c r="C30" s="18" t="s">
        <v>36</v>
      </c>
      <c r="D30" s="8">
        <v>33000</v>
      </c>
      <c r="E30" s="8">
        <v>33000</v>
      </c>
      <c r="F30" s="9">
        <v>31752.151000000002</v>
      </c>
      <c r="G30" s="8">
        <v>33018.531999999999</v>
      </c>
      <c r="H30" s="10">
        <v>96.218639393939398</v>
      </c>
      <c r="I30" s="10">
        <f t="shared" si="1"/>
        <v>100.05615757575757</v>
      </c>
      <c r="J30" s="10">
        <f t="shared" si="2"/>
        <v>3.8375181818181687</v>
      </c>
      <c r="K30" s="2"/>
      <c r="Y30" s="12"/>
    </row>
    <row r="31" spans="2:25" x14ac:dyDescent="0.25">
      <c r="B31" s="18"/>
      <c r="C31" s="18" t="s">
        <v>37</v>
      </c>
      <c r="D31" s="8">
        <v>35200</v>
      </c>
      <c r="E31" s="8">
        <v>35200</v>
      </c>
      <c r="F31" s="9">
        <v>37392.847999999998</v>
      </c>
      <c r="G31" s="8">
        <v>35876.453000000001</v>
      </c>
      <c r="H31" s="10">
        <v>106.22968181818182</v>
      </c>
      <c r="I31" s="10">
        <f t="shared" si="1"/>
        <v>101.92174147727273</v>
      </c>
      <c r="J31" s="10">
        <f t="shared" si="2"/>
        <v>-4.3079403409090844</v>
      </c>
      <c r="K31" s="2"/>
    </row>
    <row r="32" spans="2:25" x14ac:dyDescent="0.25">
      <c r="B32" s="18"/>
      <c r="C32" s="18" t="s">
        <v>38</v>
      </c>
      <c r="D32" s="8">
        <v>20000</v>
      </c>
      <c r="E32" s="8">
        <v>20000</v>
      </c>
      <c r="F32" s="9">
        <v>18895.516</v>
      </c>
      <c r="G32" s="8">
        <v>20620</v>
      </c>
      <c r="H32" s="10">
        <v>94.477580000000003</v>
      </c>
      <c r="I32" s="10">
        <f t="shared" si="1"/>
        <v>103.1</v>
      </c>
      <c r="J32" s="10">
        <f t="shared" si="2"/>
        <v>8.6224199999999911</v>
      </c>
      <c r="K32" s="2"/>
    </row>
    <row r="33" spans="2:25" x14ac:dyDescent="0.25">
      <c r="B33" s="20" t="s">
        <v>39</v>
      </c>
      <c r="C33" s="23" t="s">
        <v>40</v>
      </c>
      <c r="D33" s="6">
        <f>D34+D35</f>
        <v>19100</v>
      </c>
      <c r="E33" s="6">
        <f t="shared" ref="E33:G33" si="8">E34+E35</f>
        <v>19100</v>
      </c>
      <c r="F33" s="6">
        <f t="shared" si="8"/>
        <v>18188.686000000002</v>
      </c>
      <c r="G33" s="6">
        <f t="shared" si="8"/>
        <v>20155</v>
      </c>
      <c r="H33" s="7">
        <v>105.13691329479769</v>
      </c>
      <c r="I33" s="7">
        <f t="shared" si="1"/>
        <v>105.52356020942409</v>
      </c>
      <c r="J33" s="7">
        <f t="shared" si="2"/>
        <v>0.38664691462639666</v>
      </c>
      <c r="K33" s="5"/>
    </row>
    <row r="34" spans="2:25" x14ac:dyDescent="0.25">
      <c r="B34" s="21"/>
      <c r="C34" s="22" t="s">
        <v>41</v>
      </c>
      <c r="D34" s="8">
        <v>7800</v>
      </c>
      <c r="E34" s="8">
        <v>7800</v>
      </c>
      <c r="F34" s="9">
        <v>5715.8819999999996</v>
      </c>
      <c r="G34" s="8">
        <v>7913</v>
      </c>
      <c r="H34" s="10">
        <v>95.264699999999991</v>
      </c>
      <c r="I34" s="10">
        <f t="shared" si="1"/>
        <v>101.44871794871794</v>
      </c>
      <c r="J34" s="10">
        <f t="shared" si="2"/>
        <v>6.1840179487179512</v>
      </c>
      <c r="K34" s="2"/>
    </row>
    <row r="35" spans="2:25" x14ac:dyDescent="0.25">
      <c r="B35" s="21"/>
      <c r="C35" s="22" t="s">
        <v>42</v>
      </c>
      <c r="D35" s="8">
        <v>11300</v>
      </c>
      <c r="E35" s="8">
        <v>11300</v>
      </c>
      <c r="F35" s="9">
        <v>12472.804</v>
      </c>
      <c r="G35" s="8">
        <v>12242</v>
      </c>
      <c r="H35" s="10">
        <v>110.37879646017699</v>
      </c>
      <c r="I35" s="10">
        <f t="shared" si="1"/>
        <v>108.33628318584071</v>
      </c>
      <c r="J35" s="10">
        <f t="shared" si="2"/>
        <v>-2.0425132743362724</v>
      </c>
      <c r="K35" s="2"/>
    </row>
    <row r="36" spans="2:25" ht="19.5" customHeight="1" x14ac:dyDescent="0.25">
      <c r="B36" s="24"/>
      <c r="C36" s="25" t="s">
        <v>43</v>
      </c>
      <c r="D36" s="164">
        <f>D33+D29+D6</f>
        <v>249366</v>
      </c>
      <c r="E36" s="164">
        <f>E33+E29+E6</f>
        <v>249866</v>
      </c>
      <c r="F36" s="164">
        <f>F33+F29+F6</f>
        <v>257204.86</v>
      </c>
      <c r="G36" s="164">
        <f>G33+G29+G6</f>
        <v>254385.78865542501</v>
      </c>
      <c r="H36" s="13">
        <f>F36/D36%</f>
        <v>103.14351595646559</v>
      </c>
      <c r="I36" s="13">
        <f>G36/D36%</f>
        <v>102.01302048211265</v>
      </c>
      <c r="J36" s="13">
        <f t="shared" si="2"/>
        <v>-1.1304954743529407</v>
      </c>
      <c r="K36" s="5"/>
      <c r="U36" s="14"/>
      <c r="Y36" s="12"/>
    </row>
    <row r="37" spans="2:25" x14ac:dyDescent="0.25">
      <c r="B37" s="26" t="s">
        <v>44</v>
      </c>
      <c r="C37" s="27"/>
      <c r="D37" s="27"/>
      <c r="E37" s="28"/>
      <c r="G37" s="29"/>
      <c r="H37" s="27"/>
      <c r="I37" s="27" t="s">
        <v>45</v>
      </c>
      <c r="J37" s="30"/>
      <c r="K37" s="2"/>
      <c r="L37" s="12"/>
    </row>
    <row r="38" spans="2:25" x14ac:dyDescent="0.25">
      <c r="B38" s="26" t="s">
        <v>46</v>
      </c>
      <c r="C38" s="29"/>
      <c r="D38" s="29"/>
      <c r="E38" s="29"/>
      <c r="F38" s="29"/>
      <c r="G38" s="29"/>
      <c r="H38" s="29"/>
      <c r="I38" s="29"/>
      <c r="J38" s="29"/>
      <c r="K38" s="2"/>
    </row>
    <row r="39" spans="2:25" x14ac:dyDescent="0.25">
      <c r="B39" s="26" t="s">
        <v>47</v>
      </c>
      <c r="C39" s="26"/>
      <c r="D39" s="31"/>
      <c r="E39" s="31"/>
      <c r="F39" s="31"/>
      <c r="G39" s="31"/>
      <c r="H39" s="31"/>
      <c r="I39" s="31"/>
      <c r="J39" s="31"/>
      <c r="K39" s="15"/>
    </row>
    <row r="40" spans="2:25" x14ac:dyDescent="0.25">
      <c r="B40" s="172" t="s">
        <v>48</v>
      </c>
      <c r="C40" s="31"/>
      <c r="D40" s="31"/>
      <c r="E40" s="31"/>
      <c r="F40" s="31"/>
      <c r="G40" s="31"/>
      <c r="H40" s="31"/>
      <c r="I40" s="31"/>
      <c r="J40" s="31"/>
    </row>
    <row r="41" spans="2:25" ht="15" hidden="1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</row>
    <row r="42" spans="2:25" ht="15" hidden="1" customHeight="1" x14ac:dyDescent="0.25"/>
    <row r="43" spans="2:25" ht="15" hidden="1" customHeight="1" x14ac:dyDescent="0.25"/>
    <row r="44" spans="2:25" ht="15" hidden="1" customHeight="1" x14ac:dyDescent="0.25"/>
    <row r="45" spans="2:25" x14ac:dyDescent="0.25">
      <c r="E45" s="93"/>
      <c r="F45" s="94"/>
    </row>
    <row r="48" spans="2:25" x14ac:dyDescent="0.25">
      <c r="G48" s="17"/>
    </row>
  </sheetData>
  <mergeCells count="7">
    <mergeCell ref="F3:G3"/>
    <mergeCell ref="B1:J2"/>
    <mergeCell ref="B3:B4"/>
    <mergeCell ref="C3:C4"/>
    <mergeCell ref="D3:E3"/>
    <mergeCell ref="H3:I3"/>
    <mergeCell ref="J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85"/>
  <sheetViews>
    <sheetView showGridLines="0" topLeftCell="A31" workbookViewId="0">
      <selection activeCell="J18" sqref="J18"/>
    </sheetView>
  </sheetViews>
  <sheetFormatPr defaultRowHeight="15" x14ac:dyDescent="0.25"/>
  <cols>
    <col min="1" max="1" width="13.7109375" customWidth="1"/>
    <col min="2" max="3" width="9.5703125" customWidth="1"/>
    <col min="4" max="4" width="9.7109375" customWidth="1"/>
    <col min="5" max="5" width="9.5703125" customWidth="1"/>
    <col min="6" max="6" width="9.85546875" customWidth="1"/>
    <col min="7" max="7" width="9.5703125" customWidth="1"/>
    <col min="8" max="8" width="11.140625" customWidth="1"/>
    <col min="9" max="9" width="10.7109375" customWidth="1"/>
    <col min="10" max="10" width="9.42578125" bestFit="1" customWidth="1"/>
    <col min="15" max="15" width="10.5703125" bestFit="1" customWidth="1"/>
    <col min="16" max="16" width="9.5703125" bestFit="1" customWidth="1"/>
    <col min="17" max="17" width="9.28515625" bestFit="1" customWidth="1"/>
    <col min="18" max="18" width="9.5703125" bestFit="1" customWidth="1"/>
  </cols>
  <sheetData>
    <row r="1" spans="1:19" ht="15" customHeight="1" x14ac:dyDescent="0.3">
      <c r="A1" s="232" t="s">
        <v>141</v>
      </c>
      <c r="B1" s="232"/>
      <c r="C1" s="232"/>
      <c r="D1" s="232"/>
      <c r="E1" s="232"/>
      <c r="F1" s="232"/>
      <c r="G1" s="232"/>
      <c r="H1" s="232"/>
      <c r="I1" s="2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30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 customHeight="1" x14ac:dyDescent="0.3">
      <c r="A3" s="37"/>
      <c r="B3" s="37"/>
      <c r="C3" s="37"/>
      <c r="D3" s="37"/>
      <c r="E3" s="37"/>
      <c r="F3" s="233" t="s">
        <v>50</v>
      </c>
      <c r="G3" s="233"/>
      <c r="H3" s="233"/>
      <c r="I3" s="2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x14ac:dyDescent="0.25">
      <c r="A4" s="38"/>
      <c r="B4" s="228" t="s">
        <v>51</v>
      </c>
      <c r="C4" s="229"/>
      <c r="D4" s="229"/>
      <c r="E4" s="229"/>
      <c r="F4" s="229"/>
      <c r="G4" s="229"/>
      <c r="H4" s="229"/>
      <c r="I4" s="231"/>
    </row>
    <row r="5" spans="1:19" x14ac:dyDescent="0.25">
      <c r="A5" s="39"/>
      <c r="B5" s="228" t="s">
        <v>52</v>
      </c>
      <c r="C5" s="229"/>
      <c r="D5" s="229"/>
      <c r="E5" s="231"/>
      <c r="F5" s="40" t="s">
        <v>53</v>
      </c>
      <c r="G5" s="40" t="s">
        <v>54</v>
      </c>
      <c r="H5" s="40" t="s">
        <v>55</v>
      </c>
      <c r="I5" s="41" t="s">
        <v>56</v>
      </c>
    </row>
    <row r="6" spans="1:19" x14ac:dyDescent="0.25">
      <c r="A6" s="39" t="s">
        <v>57</v>
      </c>
      <c r="B6" s="42" t="s">
        <v>58</v>
      </c>
      <c r="C6" s="42" t="s">
        <v>59</v>
      </c>
      <c r="D6" s="42" t="s">
        <v>60</v>
      </c>
      <c r="E6" s="42" t="s">
        <v>56</v>
      </c>
      <c r="F6" s="42"/>
      <c r="G6" s="42"/>
      <c r="H6" s="43"/>
      <c r="I6" s="42"/>
    </row>
    <row r="7" spans="1:19" x14ac:dyDescent="0.2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6">
        <v>8</v>
      </c>
      <c r="I7" s="45">
        <v>9</v>
      </c>
    </row>
    <row r="8" spans="1:19" x14ac:dyDescent="0.25">
      <c r="A8" s="47" t="s">
        <v>61</v>
      </c>
      <c r="B8" s="48">
        <v>93918.38</v>
      </c>
      <c r="C8" s="48">
        <v>1199.75</v>
      </c>
      <c r="D8" s="48">
        <v>17706.349999999999</v>
      </c>
      <c r="E8" s="48">
        <f t="shared" ref="E8:E16" si="0">B8+C8+D8</f>
        <v>112824.48000000001</v>
      </c>
      <c r="F8" s="48">
        <v>37567.4</v>
      </c>
      <c r="G8" s="48">
        <v>4780</v>
      </c>
      <c r="H8" s="48">
        <v>18454.52</v>
      </c>
      <c r="I8" s="48">
        <f t="shared" ref="I8:I17" si="1">SUM(E8:H8)</f>
        <v>173626.4</v>
      </c>
    </row>
    <row r="9" spans="1:19" x14ac:dyDescent="0.25">
      <c r="A9" s="47" t="s">
        <v>62</v>
      </c>
      <c r="B9" s="48">
        <v>112022.38</v>
      </c>
      <c r="C9" s="48">
        <v>1199.75</v>
      </c>
      <c r="D9" s="48">
        <v>18381.05</v>
      </c>
      <c r="E9" s="48">
        <f t="shared" si="0"/>
        <v>131603.18</v>
      </c>
      <c r="F9" s="48">
        <v>38990.400000000001</v>
      </c>
      <c r="G9" s="48">
        <v>4780</v>
      </c>
      <c r="H9" s="48">
        <v>24503.45</v>
      </c>
      <c r="I9" s="48">
        <f t="shared" si="1"/>
        <v>199877.03</v>
      </c>
    </row>
    <row r="10" spans="1:19" x14ac:dyDescent="0.25">
      <c r="A10" s="47" t="s">
        <v>63</v>
      </c>
      <c r="B10" s="48">
        <v>130220.88</v>
      </c>
      <c r="C10" s="48">
        <v>1199.74</v>
      </c>
      <c r="D10" s="48">
        <v>20109.849999999999</v>
      </c>
      <c r="E10" s="48">
        <f t="shared" si="0"/>
        <v>151530.47</v>
      </c>
      <c r="F10" s="48">
        <v>39491.4</v>
      </c>
      <c r="G10" s="48">
        <v>4780</v>
      </c>
      <c r="H10" s="48">
        <v>27541.7</v>
      </c>
      <c r="I10" s="48">
        <f t="shared" si="1"/>
        <v>223343.57</v>
      </c>
    </row>
    <row r="11" spans="1:19" x14ac:dyDescent="0.25">
      <c r="A11" s="47" t="s">
        <v>64</v>
      </c>
      <c r="B11" s="49">
        <v>145273.38500000001</v>
      </c>
      <c r="C11" s="49">
        <v>1199.75</v>
      </c>
      <c r="D11" s="49">
        <v>21781.85</v>
      </c>
      <c r="E11" s="48">
        <f t="shared" si="0"/>
        <v>168254.98500000002</v>
      </c>
      <c r="F11" s="49">
        <v>40531.410000000003</v>
      </c>
      <c r="G11" s="49">
        <v>4780</v>
      </c>
      <c r="H11" s="49">
        <v>34987.995999999999</v>
      </c>
      <c r="I11" s="48">
        <f t="shared" si="1"/>
        <v>248554.391</v>
      </c>
    </row>
    <row r="12" spans="1:19" x14ac:dyDescent="0.25">
      <c r="A12" s="47" t="s">
        <v>65</v>
      </c>
      <c r="B12" s="49">
        <v>164635.88</v>
      </c>
      <c r="C12" s="49">
        <v>1199.7515199999998</v>
      </c>
      <c r="D12" s="49">
        <v>23062.15208</v>
      </c>
      <c r="E12" s="48">
        <f t="shared" si="0"/>
        <v>188897.7836</v>
      </c>
      <c r="F12" s="49">
        <v>41267.43</v>
      </c>
      <c r="G12" s="49">
        <v>5780</v>
      </c>
      <c r="H12" s="49">
        <v>38959.159999999989</v>
      </c>
      <c r="I12" s="48">
        <f t="shared" si="1"/>
        <v>274904.37359999999</v>
      </c>
    </row>
    <row r="13" spans="1:19" x14ac:dyDescent="0.25">
      <c r="A13" s="47" t="s">
        <v>66</v>
      </c>
      <c r="B13" s="49">
        <v>185172.88</v>
      </c>
      <c r="C13" s="49">
        <v>993.529</v>
      </c>
      <c r="D13" s="49">
        <v>24508.63</v>
      </c>
      <c r="E13" s="48">
        <f t="shared" si="0"/>
        <v>210675.03900000002</v>
      </c>
      <c r="F13" s="49">
        <v>42783.420000000006</v>
      </c>
      <c r="G13" s="49">
        <v>5780</v>
      </c>
      <c r="H13" s="49">
        <v>45924.04</v>
      </c>
      <c r="I13" s="48">
        <f t="shared" si="1"/>
        <v>305162.49900000001</v>
      </c>
    </row>
    <row r="14" spans="1:19" x14ac:dyDescent="0.25">
      <c r="A14" s="47" t="s">
        <v>67</v>
      </c>
      <c r="B14" s="49">
        <v>192162.875</v>
      </c>
      <c r="C14" s="49">
        <v>837.62900000000002</v>
      </c>
      <c r="D14" s="49">
        <v>25329.379999999997</v>
      </c>
      <c r="E14" s="48">
        <f t="shared" si="0"/>
        <v>218329.88399999999</v>
      </c>
      <c r="F14" s="49">
        <v>44478.420000000006</v>
      </c>
      <c r="G14" s="49">
        <v>6780</v>
      </c>
      <c r="H14" s="49">
        <v>57244.229999999981</v>
      </c>
      <c r="I14" s="48">
        <f t="shared" si="1"/>
        <v>326832.53399999999</v>
      </c>
    </row>
    <row r="15" spans="1:19" x14ac:dyDescent="0.25">
      <c r="A15" s="47" t="s">
        <v>68</v>
      </c>
      <c r="B15" s="49">
        <v>197171.5</v>
      </c>
      <c r="C15" s="49">
        <v>837.62899999999991</v>
      </c>
      <c r="D15" s="49">
        <v>24897.46</v>
      </c>
      <c r="E15" s="48">
        <f t="shared" si="0"/>
        <v>222906.58899999998</v>
      </c>
      <c r="F15" s="49">
        <v>45293.42</v>
      </c>
      <c r="G15" s="49">
        <v>6780</v>
      </c>
      <c r="H15" s="49">
        <v>69022.385000000009</v>
      </c>
      <c r="I15" s="48">
        <f t="shared" si="1"/>
        <v>344002.39399999997</v>
      </c>
    </row>
    <row r="16" spans="1:19" x14ac:dyDescent="0.25">
      <c r="A16" s="47" t="s">
        <v>6</v>
      </c>
      <c r="B16" s="49">
        <v>200704.5</v>
      </c>
      <c r="C16" s="49">
        <v>637.62900000000002</v>
      </c>
      <c r="D16" s="49">
        <v>24937.215000000004</v>
      </c>
      <c r="E16" s="49">
        <f t="shared" si="0"/>
        <v>226279.34399999998</v>
      </c>
      <c r="F16" s="49">
        <v>45399.22</v>
      </c>
      <c r="G16" s="49">
        <v>6780</v>
      </c>
      <c r="H16" s="49">
        <v>77641.625</v>
      </c>
      <c r="I16" s="48">
        <f t="shared" si="1"/>
        <v>356100.18900000001</v>
      </c>
    </row>
    <row r="17" spans="1:9" x14ac:dyDescent="0.25">
      <c r="A17" s="47" t="s">
        <v>69</v>
      </c>
      <c r="B17" s="49">
        <v>205134.5</v>
      </c>
      <c r="C17" s="49">
        <v>509.70900000000006</v>
      </c>
      <c r="D17" s="49">
        <v>24955.359000000004</v>
      </c>
      <c r="E17" s="49">
        <f>B17+C17+D17</f>
        <v>230599.568</v>
      </c>
      <c r="F17" s="49">
        <v>45699.22</v>
      </c>
      <c r="G17" s="49">
        <v>6780</v>
      </c>
      <c r="H17" s="49">
        <v>87027.675000000003</v>
      </c>
      <c r="I17" s="48">
        <f t="shared" si="1"/>
        <v>370106.46299999999</v>
      </c>
    </row>
    <row r="18" spans="1:9" ht="41.25" customHeight="1" x14ac:dyDescent="0.25">
      <c r="A18" s="50" t="s">
        <v>70</v>
      </c>
      <c r="B18" s="51">
        <f>((B17-B16)/B16)*100</f>
        <v>2.2072250497622123</v>
      </c>
      <c r="C18" s="51">
        <f t="shared" ref="C18:I18" si="2">((C17-C16)/C16)*100</f>
        <v>-20.061822784095444</v>
      </c>
      <c r="D18" s="51">
        <f t="shared" si="2"/>
        <v>7.2758726265143195E-2</v>
      </c>
      <c r="E18" s="51">
        <f t="shared" si="2"/>
        <v>1.9092436470913656</v>
      </c>
      <c r="F18" s="51">
        <f t="shared" si="2"/>
        <v>0.66080430456734718</v>
      </c>
      <c r="G18" s="51">
        <f t="shared" si="2"/>
        <v>0</v>
      </c>
      <c r="H18" s="51">
        <f t="shared" si="2"/>
        <v>12.088940693861062</v>
      </c>
      <c r="I18" s="51">
        <f t="shared" si="2"/>
        <v>3.9332396984490154</v>
      </c>
    </row>
    <row r="19" spans="1:9" ht="42.75" customHeight="1" x14ac:dyDescent="0.25">
      <c r="A19" s="52" t="s">
        <v>71</v>
      </c>
      <c r="B19" s="53">
        <f>((B17/B8)^(1/9)-1)*100</f>
        <v>9.0683339900422979</v>
      </c>
      <c r="C19" s="53">
        <f t="shared" ref="C19:I19" si="3">((C17/C8)^(1/9)-1)*100</f>
        <v>-9.0730981328734259</v>
      </c>
      <c r="D19" s="53">
        <f t="shared" si="3"/>
        <v>3.886572916579456</v>
      </c>
      <c r="E19" s="53">
        <f t="shared" si="3"/>
        <v>8.2667291604019866</v>
      </c>
      <c r="F19" s="53">
        <f t="shared" si="3"/>
        <v>2.2010350737631024</v>
      </c>
      <c r="G19" s="53">
        <f t="shared" si="3"/>
        <v>3.9601425567743043</v>
      </c>
      <c r="H19" s="53">
        <f t="shared" si="3"/>
        <v>18.806281466875042</v>
      </c>
      <c r="I19" s="53">
        <f t="shared" si="3"/>
        <v>8.7735829625299022</v>
      </c>
    </row>
    <row r="20" spans="1:9" ht="18.75" customHeight="1" x14ac:dyDescent="0.25">
      <c r="A20" s="54" t="s">
        <v>72</v>
      </c>
      <c r="B20" s="54"/>
      <c r="C20" s="54"/>
      <c r="D20" s="54"/>
      <c r="E20" s="54"/>
      <c r="F20" s="54"/>
      <c r="G20" s="54"/>
      <c r="H20" s="54"/>
      <c r="I20" s="54"/>
    </row>
    <row r="21" spans="1:9" x14ac:dyDescent="0.25">
      <c r="A21" s="54" t="s">
        <v>73</v>
      </c>
      <c r="B21" s="55"/>
      <c r="C21" s="55"/>
      <c r="D21" s="55"/>
      <c r="E21" s="55"/>
      <c r="F21" s="54"/>
      <c r="G21" s="54"/>
      <c r="H21" s="54"/>
      <c r="I21" s="55"/>
    </row>
    <row r="22" spans="1:9" x14ac:dyDescent="0.25">
      <c r="A22" s="54" t="s">
        <v>74</v>
      </c>
      <c r="B22" s="55"/>
      <c r="C22" s="55"/>
      <c r="D22" s="55"/>
      <c r="E22" s="55"/>
      <c r="F22" s="54"/>
      <c r="G22" s="54"/>
      <c r="H22" s="54"/>
      <c r="I22" s="55"/>
    </row>
    <row r="23" spans="1:9" x14ac:dyDescent="0.25">
      <c r="A23" s="54" t="s">
        <v>75</v>
      </c>
      <c r="B23" s="55"/>
      <c r="C23" s="55"/>
      <c r="D23" s="55"/>
      <c r="E23" s="55"/>
      <c r="F23" s="54"/>
      <c r="G23" s="54"/>
      <c r="H23" s="54"/>
      <c r="I23" s="55"/>
    </row>
    <row r="24" spans="1:9" x14ac:dyDescent="0.25">
      <c r="A24" s="56" t="s">
        <v>76</v>
      </c>
      <c r="B24" s="55"/>
      <c r="C24" s="55"/>
      <c r="D24" s="55"/>
      <c r="E24" s="55"/>
      <c r="F24" s="54"/>
      <c r="G24" s="54"/>
      <c r="H24" s="54"/>
      <c r="I24" s="55"/>
    </row>
    <row r="25" spans="1:9" ht="15" customHeight="1" x14ac:dyDescent="0.25">
      <c r="A25" s="234" t="s">
        <v>142</v>
      </c>
      <c r="B25" s="234"/>
      <c r="C25" s="234"/>
      <c r="D25" s="234"/>
      <c r="E25" s="234"/>
      <c r="F25" s="234"/>
      <c r="G25" s="234"/>
      <c r="H25" s="234"/>
      <c r="I25" s="234"/>
    </row>
    <row r="26" spans="1:9" ht="25.5" customHeight="1" x14ac:dyDescent="0.25">
      <c r="A26" s="234"/>
      <c r="B26" s="234"/>
      <c r="C26" s="234"/>
      <c r="D26" s="234"/>
      <c r="E26" s="234"/>
      <c r="F26" s="234"/>
      <c r="G26" s="234"/>
      <c r="H26" s="234"/>
      <c r="I26" s="234"/>
    </row>
    <row r="27" spans="1:9" ht="16.5" x14ac:dyDescent="0.25">
      <c r="A27" s="55"/>
      <c r="B27" s="55"/>
      <c r="C27" s="55"/>
      <c r="D27" s="55"/>
      <c r="E27" s="55"/>
      <c r="F27" s="233" t="s">
        <v>77</v>
      </c>
      <c r="G27" s="233"/>
      <c r="H27" s="233"/>
      <c r="I27" s="233"/>
    </row>
    <row r="28" spans="1:9" ht="15" customHeight="1" x14ac:dyDescent="0.25">
      <c r="A28" s="38"/>
      <c r="B28" s="228" t="s">
        <v>78</v>
      </c>
      <c r="C28" s="229"/>
      <c r="D28" s="229"/>
      <c r="E28" s="229"/>
      <c r="F28" s="229"/>
      <c r="G28" s="229"/>
      <c r="H28" s="229"/>
      <c r="I28" s="230" t="s">
        <v>79</v>
      </c>
    </row>
    <row r="29" spans="1:9" x14ac:dyDescent="0.25">
      <c r="A29" s="39"/>
      <c r="B29" s="228" t="s">
        <v>52</v>
      </c>
      <c r="C29" s="229"/>
      <c r="D29" s="229"/>
      <c r="E29" s="231"/>
      <c r="F29" s="40" t="s">
        <v>53</v>
      </c>
      <c r="G29" s="40" t="s">
        <v>55</v>
      </c>
      <c r="H29" s="38" t="s">
        <v>56</v>
      </c>
      <c r="I29" s="230"/>
    </row>
    <row r="30" spans="1:9" x14ac:dyDescent="0.25">
      <c r="A30" s="39" t="s">
        <v>57</v>
      </c>
      <c r="B30" s="42" t="s">
        <v>58</v>
      </c>
      <c r="C30" s="42" t="s">
        <v>59</v>
      </c>
      <c r="D30" s="42" t="s">
        <v>60</v>
      </c>
      <c r="E30" s="42" t="s">
        <v>56</v>
      </c>
      <c r="F30" s="41"/>
      <c r="G30" s="57"/>
      <c r="H30" s="58"/>
      <c r="I30" s="230"/>
    </row>
    <row r="31" spans="1:9" x14ac:dyDescent="0.25">
      <c r="A31" s="44"/>
      <c r="B31" s="45">
        <v>10</v>
      </c>
      <c r="C31" s="46">
        <v>11</v>
      </c>
      <c r="D31" s="46">
        <v>12</v>
      </c>
      <c r="E31" s="46">
        <v>13</v>
      </c>
      <c r="F31" s="46">
        <v>14</v>
      </c>
      <c r="G31" s="46">
        <v>15</v>
      </c>
      <c r="H31" s="46">
        <v>16</v>
      </c>
      <c r="I31" s="45" t="s">
        <v>80</v>
      </c>
    </row>
    <row r="32" spans="1:9" x14ac:dyDescent="0.25">
      <c r="A32" s="47" t="s">
        <v>61</v>
      </c>
      <c r="B32" s="59">
        <v>19111.54</v>
      </c>
      <c r="C32" s="59">
        <v>9655.25</v>
      </c>
      <c r="D32" s="59">
        <v>5053.76</v>
      </c>
      <c r="E32" s="59">
        <f t="shared" ref="E32:E39" si="4">B32+C32+D32</f>
        <v>33820.550000000003</v>
      </c>
      <c r="F32" s="59">
        <v>56.88</v>
      </c>
      <c r="G32" s="59">
        <v>566.69000000000005</v>
      </c>
      <c r="H32" s="59">
        <f t="shared" ref="H32:H39" si="5">E32+F32+G32</f>
        <v>34444.120000000003</v>
      </c>
      <c r="I32" s="60">
        <f t="shared" ref="I32:I41" si="6">H32+I8</f>
        <v>208070.52</v>
      </c>
    </row>
    <row r="33" spans="1:9" x14ac:dyDescent="0.25">
      <c r="A33" s="47" t="s">
        <v>62</v>
      </c>
      <c r="B33" s="59">
        <v>22615.39</v>
      </c>
      <c r="C33" s="59">
        <v>9955.23</v>
      </c>
      <c r="D33" s="59">
        <v>5884.95</v>
      </c>
      <c r="E33" s="59">
        <f t="shared" si="4"/>
        <v>38455.57</v>
      </c>
      <c r="F33" s="59">
        <v>47.59</v>
      </c>
      <c r="G33" s="59">
        <v>872.21</v>
      </c>
      <c r="H33" s="59">
        <f t="shared" si="5"/>
        <v>39375.369999999995</v>
      </c>
      <c r="I33" s="60">
        <f t="shared" si="6"/>
        <v>239252.4</v>
      </c>
    </row>
    <row r="34" spans="1:9" x14ac:dyDescent="0.25">
      <c r="A34" s="47" t="s">
        <v>63</v>
      </c>
      <c r="B34" s="59">
        <v>23889.61</v>
      </c>
      <c r="C34" s="59">
        <v>11148.14</v>
      </c>
      <c r="D34" s="59">
        <v>4497.6899999999996</v>
      </c>
      <c r="E34" s="59">
        <f t="shared" si="4"/>
        <v>39535.440000000002</v>
      </c>
      <c r="F34" s="59">
        <v>66.900000000000006</v>
      </c>
      <c r="G34" s="59">
        <v>1124.05</v>
      </c>
      <c r="H34" s="59">
        <f t="shared" si="5"/>
        <v>40726.390000000007</v>
      </c>
      <c r="I34" s="60">
        <f t="shared" si="6"/>
        <v>264069.96000000002</v>
      </c>
    </row>
    <row r="35" spans="1:9" x14ac:dyDescent="0.25">
      <c r="A35" s="47" t="s">
        <v>64</v>
      </c>
      <c r="B35" s="61">
        <v>24751.58</v>
      </c>
      <c r="C35" s="61">
        <v>11432.35</v>
      </c>
      <c r="D35" s="61">
        <v>4751.3500000000004</v>
      </c>
      <c r="E35" s="59">
        <f t="shared" si="4"/>
        <v>40935.279999999999</v>
      </c>
      <c r="F35" s="61">
        <v>63.59</v>
      </c>
      <c r="G35" s="61">
        <v>1259</v>
      </c>
      <c r="H35" s="59">
        <f t="shared" si="5"/>
        <v>42257.869999999995</v>
      </c>
      <c r="I35" s="60">
        <f t="shared" si="6"/>
        <v>290812.261</v>
      </c>
    </row>
    <row r="36" spans="1:9" x14ac:dyDescent="0.25">
      <c r="A36" s="47" t="s">
        <v>65</v>
      </c>
      <c r="B36" s="62">
        <v>26088.59</v>
      </c>
      <c r="C36" s="63">
        <v>12008.894</v>
      </c>
      <c r="D36" s="63">
        <v>5193.4350000000004</v>
      </c>
      <c r="E36" s="59">
        <f t="shared" si="4"/>
        <v>43290.918999999994</v>
      </c>
      <c r="F36" s="62">
        <v>65.090999999999994</v>
      </c>
      <c r="G36" s="63">
        <v>1300.838</v>
      </c>
      <c r="H36" s="59">
        <f t="shared" si="5"/>
        <v>44656.847999999998</v>
      </c>
      <c r="I36" s="60">
        <f t="shared" si="6"/>
        <v>319561.22159999999</v>
      </c>
    </row>
    <row r="37" spans="1:9" x14ac:dyDescent="0.25">
      <c r="A37" s="47" t="s">
        <v>66</v>
      </c>
      <c r="B37" s="62">
        <v>28687.584999999999</v>
      </c>
      <c r="C37" s="62">
        <v>12346.608788699999</v>
      </c>
      <c r="D37" s="62">
        <v>5818.6222500000003</v>
      </c>
      <c r="E37" s="59">
        <f t="shared" si="4"/>
        <v>46852.816038699995</v>
      </c>
      <c r="F37" s="62">
        <v>59.091000000000001</v>
      </c>
      <c r="G37" s="63">
        <v>1367.5770199999999</v>
      </c>
      <c r="H37" s="59">
        <f t="shared" si="5"/>
        <v>48279.484058699993</v>
      </c>
      <c r="I37" s="60">
        <f t="shared" si="6"/>
        <v>353441.98305869999</v>
      </c>
    </row>
    <row r="38" spans="1:9" x14ac:dyDescent="0.25">
      <c r="A38" s="47" t="s">
        <v>67</v>
      </c>
      <c r="B38" s="62">
        <v>30571.946</v>
      </c>
      <c r="C38" s="62">
        <v>13349.6907357</v>
      </c>
      <c r="D38" s="62">
        <v>6109.2073799999998</v>
      </c>
      <c r="E38" s="59">
        <f t="shared" si="4"/>
        <v>50030.844115699998</v>
      </c>
      <c r="F38" s="62">
        <v>65.289000000000001</v>
      </c>
      <c r="G38" s="62">
        <v>1433.0616199999999</v>
      </c>
      <c r="H38" s="59">
        <f t="shared" si="5"/>
        <v>51529.194735699995</v>
      </c>
      <c r="I38" s="60">
        <f t="shared" si="6"/>
        <v>378361.72873569996</v>
      </c>
    </row>
    <row r="39" spans="1:9" x14ac:dyDescent="0.25">
      <c r="A39" s="47" t="s">
        <v>68</v>
      </c>
      <c r="B39" s="62">
        <v>32854.411500000002</v>
      </c>
      <c r="C39" s="62">
        <v>13144.599518199999</v>
      </c>
      <c r="D39" s="62">
        <v>7156.3679000000002</v>
      </c>
      <c r="E39" s="62">
        <f t="shared" si="4"/>
        <v>53155.378918199996</v>
      </c>
      <c r="F39" s="62">
        <v>50.960999999999999</v>
      </c>
      <c r="G39" s="62">
        <v>1726.17148</v>
      </c>
      <c r="H39" s="62">
        <f t="shared" si="5"/>
        <v>54932.511398199997</v>
      </c>
      <c r="I39" s="60">
        <f t="shared" si="6"/>
        <v>398934.90539819998</v>
      </c>
    </row>
    <row r="40" spans="1:9" x14ac:dyDescent="0.25">
      <c r="A40" s="47" t="s">
        <v>6</v>
      </c>
      <c r="B40" s="62">
        <v>47679.041570000001</v>
      </c>
      <c r="C40" s="62">
        <v>15570.9676432</v>
      </c>
      <c r="D40" s="62">
        <v>8787.1317899999995</v>
      </c>
      <c r="E40" s="62">
        <f>B40+C40+D40</f>
        <v>72037.141003199999</v>
      </c>
      <c r="F40" s="62">
        <v>103.39100000000001</v>
      </c>
      <c r="G40" s="62">
        <v>3066.5937300000001</v>
      </c>
      <c r="H40" s="62">
        <f>E40+F40+G40</f>
        <v>75207.125733199995</v>
      </c>
      <c r="I40" s="60">
        <f t="shared" si="6"/>
        <v>431307.31473320001</v>
      </c>
    </row>
    <row r="41" spans="1:9" x14ac:dyDescent="0.25">
      <c r="A41" s="47" t="s">
        <v>69</v>
      </c>
      <c r="B41" s="62">
        <v>49957.120000000003</v>
      </c>
      <c r="C41" s="62">
        <v>15813.18</v>
      </c>
      <c r="D41" s="62">
        <v>8936.5</v>
      </c>
      <c r="E41" s="62">
        <f>B41+C41+D41</f>
        <v>74706.8</v>
      </c>
      <c r="F41" s="62">
        <v>107.95</v>
      </c>
      <c r="G41" s="62">
        <v>3185.25</v>
      </c>
      <c r="H41" s="62">
        <f>E41+F41+G41</f>
        <v>78000</v>
      </c>
      <c r="I41" s="60">
        <f t="shared" si="6"/>
        <v>448106.46299999999</v>
      </c>
    </row>
    <row r="42" spans="1:9" ht="44.25" customHeight="1" x14ac:dyDescent="0.25">
      <c r="A42" s="50" t="s">
        <v>70</v>
      </c>
      <c r="B42" s="51">
        <f>((B41-B40)/B40)*100</f>
        <v>4.7779450991174812</v>
      </c>
      <c r="C42" s="51">
        <f t="shared" ref="C42:I42" si="7">((C41-C40)/C40)*100</f>
        <v>1.5555382449579314</v>
      </c>
      <c r="D42" s="51">
        <f t="shared" si="7"/>
        <v>1.6998517100879917</v>
      </c>
      <c r="E42" s="51">
        <f t="shared" si="7"/>
        <v>3.7059480146240316</v>
      </c>
      <c r="F42" s="51">
        <f t="shared" si="7"/>
        <v>4.4094747124991516</v>
      </c>
      <c r="G42" s="51">
        <f t="shared" si="7"/>
        <v>3.8693182223391536</v>
      </c>
      <c r="H42" s="51">
        <f t="shared" si="7"/>
        <v>3.7135766585573653</v>
      </c>
      <c r="I42" s="51">
        <f t="shared" si="7"/>
        <v>3.8949370189076604</v>
      </c>
    </row>
    <row r="43" spans="1:9" ht="45.75" customHeight="1" x14ac:dyDescent="0.25">
      <c r="A43" s="52" t="s">
        <v>71</v>
      </c>
      <c r="B43" s="53">
        <f>((B41/B32)^(1/10)-1)*100</f>
        <v>10.085513103225651</v>
      </c>
      <c r="C43" s="53">
        <f t="shared" ref="C43:I43" si="8">((C41/C32)^(1/10)-1)*100</f>
        <v>5.0571388903241088</v>
      </c>
      <c r="D43" s="53">
        <f t="shared" si="8"/>
        <v>5.8657027103895754</v>
      </c>
      <c r="E43" s="53">
        <f t="shared" si="8"/>
        <v>8.2475178985612843</v>
      </c>
      <c r="F43" s="53">
        <f t="shared" si="8"/>
        <v>6.6169626249901192</v>
      </c>
      <c r="G43" s="53">
        <f t="shared" si="8"/>
        <v>18.844694210903445</v>
      </c>
      <c r="H43" s="53">
        <f t="shared" si="8"/>
        <v>8.5170429562303251</v>
      </c>
      <c r="I43" s="53">
        <f t="shared" si="8"/>
        <v>7.9734716842814191</v>
      </c>
    </row>
    <row r="44" spans="1:9" x14ac:dyDescent="0.25">
      <c r="A44" s="54" t="s">
        <v>73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54" t="s">
        <v>74</v>
      </c>
      <c r="B45" s="55"/>
      <c r="C45" s="55"/>
      <c r="D45" s="55"/>
      <c r="E45" s="55"/>
      <c r="F45" s="54"/>
      <c r="G45" s="54"/>
      <c r="H45" s="54"/>
      <c r="I45" s="55"/>
    </row>
    <row r="46" spans="1:9" x14ac:dyDescent="0.25">
      <c r="A46" s="54" t="s">
        <v>81</v>
      </c>
      <c r="B46" s="55"/>
      <c r="C46" s="55"/>
      <c r="D46" s="55"/>
      <c r="E46" s="55"/>
      <c r="F46" s="54"/>
      <c r="G46" s="54"/>
      <c r="H46" s="54"/>
      <c r="I46" s="55"/>
    </row>
    <row r="47" spans="1:9" x14ac:dyDescent="0.25">
      <c r="A47" s="56" t="s">
        <v>76</v>
      </c>
      <c r="B47" s="55"/>
      <c r="C47" s="55"/>
      <c r="D47" s="55"/>
      <c r="E47" s="55"/>
      <c r="F47" s="54"/>
      <c r="G47" s="54"/>
      <c r="H47" s="54"/>
      <c r="I47" s="55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I51" s="35"/>
    </row>
    <row r="52" spans="1:9" x14ac:dyDescent="0.25">
      <c r="I52" s="35"/>
    </row>
    <row r="54" spans="1:9" x14ac:dyDescent="0.25">
      <c r="F54" s="35"/>
    </row>
    <row r="75" spans="2:10" x14ac:dyDescent="0.25">
      <c r="B75" s="35"/>
      <c r="C75" s="35"/>
      <c r="E75" s="35"/>
      <c r="G75" s="16"/>
      <c r="H75" s="16"/>
      <c r="I75" s="16"/>
      <c r="J75" s="16"/>
    </row>
    <row r="76" spans="2:10" x14ac:dyDescent="0.25">
      <c r="B76" s="35"/>
      <c r="C76" s="35"/>
      <c r="E76" s="35"/>
      <c r="G76" s="16"/>
      <c r="H76" s="16"/>
      <c r="I76" s="16"/>
      <c r="J76" s="16"/>
    </row>
    <row r="77" spans="2:10" x14ac:dyDescent="0.25">
      <c r="B77" s="35"/>
      <c r="C77" s="35"/>
      <c r="E77" s="35"/>
      <c r="G77" s="16"/>
      <c r="H77" s="16"/>
      <c r="I77" s="16"/>
      <c r="J77" s="16"/>
    </row>
    <row r="78" spans="2:10" x14ac:dyDescent="0.25">
      <c r="B78" s="35"/>
      <c r="C78" s="35"/>
      <c r="E78" s="35"/>
      <c r="G78" s="16"/>
      <c r="H78" s="16"/>
      <c r="I78" s="16"/>
      <c r="J78" s="16"/>
    </row>
    <row r="79" spans="2:10" x14ac:dyDescent="0.25">
      <c r="B79" s="35"/>
      <c r="C79" s="35"/>
      <c r="E79" s="35"/>
      <c r="G79" s="16"/>
      <c r="H79" s="16"/>
      <c r="I79" s="16"/>
      <c r="J79" s="16"/>
    </row>
    <row r="80" spans="2:10" x14ac:dyDescent="0.25">
      <c r="B80" s="35"/>
      <c r="C80" s="35"/>
      <c r="E80" s="35"/>
      <c r="G80" s="16"/>
      <c r="H80" s="16"/>
      <c r="I80" s="16"/>
      <c r="J80" s="16"/>
    </row>
    <row r="81" spans="2:10" x14ac:dyDescent="0.25">
      <c r="B81" s="35"/>
      <c r="C81" s="35"/>
      <c r="E81" s="35"/>
      <c r="G81" s="16"/>
      <c r="H81" s="16"/>
      <c r="I81" s="16"/>
      <c r="J81" s="16"/>
    </row>
    <row r="82" spans="2:10" x14ac:dyDescent="0.25">
      <c r="B82" s="35"/>
      <c r="C82" s="35"/>
      <c r="E82" s="35"/>
      <c r="G82" s="16"/>
      <c r="H82" s="16"/>
      <c r="I82" s="16"/>
      <c r="J82" s="16"/>
    </row>
    <row r="83" spans="2:10" x14ac:dyDescent="0.25">
      <c r="B83" s="35"/>
      <c r="C83" s="35"/>
      <c r="E83" s="35"/>
      <c r="G83" s="16"/>
      <c r="H83" s="16"/>
      <c r="I83" s="16"/>
      <c r="J83" s="16"/>
    </row>
    <row r="84" spans="2:10" x14ac:dyDescent="0.25">
      <c r="B84" s="35"/>
      <c r="C84" s="35"/>
      <c r="E84" s="35"/>
      <c r="G84" s="16"/>
      <c r="H84" s="16"/>
      <c r="I84" s="16"/>
      <c r="J84" s="16"/>
    </row>
    <row r="85" spans="2:10" x14ac:dyDescent="0.25">
      <c r="B85" s="36"/>
      <c r="C85" s="36"/>
      <c r="D85" s="36"/>
      <c r="E85" s="36"/>
    </row>
  </sheetData>
  <mergeCells count="9">
    <mergeCell ref="B28:H28"/>
    <mergeCell ref="I28:I30"/>
    <mergeCell ref="B29:E29"/>
    <mergeCell ref="A1:I2"/>
    <mergeCell ref="F3:I3"/>
    <mergeCell ref="B4:I4"/>
    <mergeCell ref="B5:E5"/>
    <mergeCell ref="A25:I26"/>
    <mergeCell ref="F27:I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9"/>
  <sheetViews>
    <sheetView showGridLines="0" workbookViewId="0">
      <selection activeCell="P17" sqref="P17"/>
    </sheetView>
  </sheetViews>
  <sheetFormatPr defaultRowHeight="15" customHeight="1" x14ac:dyDescent="0.25"/>
  <cols>
    <col min="1" max="1" width="19.28515625" style="55" customWidth="1"/>
    <col min="2" max="11" width="9.140625" style="55"/>
    <col min="12" max="12" width="10.85546875" style="74" customWidth="1"/>
    <col min="19" max="19" width="10.28515625" customWidth="1"/>
    <col min="20" max="20" width="14.140625" customWidth="1"/>
  </cols>
  <sheetData>
    <row r="1" spans="1:12" ht="41.25" customHeight="1" x14ac:dyDescent="0.25">
      <c r="A1" s="238" t="s">
        <v>82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5.7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83</v>
      </c>
    </row>
    <row r="3" spans="1:12" ht="15" customHeight="1" x14ac:dyDescent="0.25">
      <c r="A3" s="239" t="s">
        <v>84</v>
      </c>
      <c r="B3" s="241" t="s">
        <v>53</v>
      </c>
      <c r="C3" s="242"/>
      <c r="D3" s="241" t="s">
        <v>52</v>
      </c>
      <c r="E3" s="243"/>
      <c r="F3" s="241" t="s">
        <v>54</v>
      </c>
      <c r="G3" s="243"/>
      <c r="H3" s="241" t="s">
        <v>55</v>
      </c>
      <c r="I3" s="242"/>
      <c r="J3" s="241" t="s">
        <v>56</v>
      </c>
      <c r="K3" s="243"/>
      <c r="L3" s="244" t="s">
        <v>85</v>
      </c>
    </row>
    <row r="4" spans="1:12" ht="24.75" customHeight="1" x14ac:dyDescent="0.25">
      <c r="A4" s="240"/>
      <c r="B4" s="66" t="s">
        <v>86</v>
      </c>
      <c r="C4" s="67" t="s">
        <v>87</v>
      </c>
      <c r="D4" s="66" t="s">
        <v>86</v>
      </c>
      <c r="E4" s="67" t="s">
        <v>87</v>
      </c>
      <c r="F4" s="66" t="s">
        <v>86</v>
      </c>
      <c r="G4" s="67" t="s">
        <v>87</v>
      </c>
      <c r="H4" s="66" t="s">
        <v>86</v>
      </c>
      <c r="I4" s="67" t="s">
        <v>87</v>
      </c>
      <c r="J4" s="66" t="s">
        <v>86</v>
      </c>
      <c r="K4" s="67" t="s">
        <v>87</v>
      </c>
      <c r="L4" s="244"/>
    </row>
    <row r="5" spans="1:12" ht="15" customHeight="1" x14ac:dyDescent="0.25">
      <c r="A5" s="68" t="s">
        <v>88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3.4709999999999998E-2</v>
      </c>
      <c r="I5" s="96">
        <v>4.0549999999999996E-2</v>
      </c>
      <c r="J5" s="96">
        <v>3.4709999999999998E-2</v>
      </c>
      <c r="K5" s="96">
        <v>4.0549999999999996E-2</v>
      </c>
      <c r="L5" s="97">
        <f t="shared" ref="L5:L36" si="0">((K5-J5)/J5)*100</f>
        <v>16.825122443099964</v>
      </c>
    </row>
    <row r="6" spans="1:12" ht="15" customHeight="1" x14ac:dyDescent="0.25">
      <c r="A6" s="68" t="s">
        <v>89</v>
      </c>
      <c r="B6" s="96">
        <v>0</v>
      </c>
      <c r="C6" s="96">
        <v>0</v>
      </c>
      <c r="D6" s="96">
        <v>2.4904000000000002</v>
      </c>
      <c r="E6" s="96">
        <v>2.3553999999999999</v>
      </c>
      <c r="F6" s="96">
        <v>0</v>
      </c>
      <c r="G6" s="96">
        <v>0</v>
      </c>
      <c r="H6" s="96">
        <v>0.17889000000000002</v>
      </c>
      <c r="I6" s="96">
        <v>0.21715999999999999</v>
      </c>
      <c r="J6" s="96">
        <v>2.6692900000000002</v>
      </c>
      <c r="K6" s="96">
        <v>2.5725599999999997</v>
      </c>
      <c r="L6" s="97">
        <f t="shared" si="0"/>
        <v>-3.6238100768369272</v>
      </c>
    </row>
    <row r="7" spans="1:12" ht="15" customHeight="1" x14ac:dyDescent="0.25">
      <c r="A7" s="68" t="s">
        <v>90</v>
      </c>
      <c r="B7" s="96">
        <v>1.1028171299999998</v>
      </c>
      <c r="C7" s="96">
        <v>0.2</v>
      </c>
      <c r="D7" s="96">
        <v>5.0340000000000007</v>
      </c>
      <c r="E7" s="96">
        <v>4.8239999999999998</v>
      </c>
      <c r="F7" s="96">
        <v>0</v>
      </c>
      <c r="G7" s="96">
        <v>0</v>
      </c>
      <c r="H7" s="96">
        <v>0.41442000000000001</v>
      </c>
      <c r="I7" s="96">
        <v>0.52629999999999999</v>
      </c>
      <c r="J7" s="96">
        <v>6.5512371300000005</v>
      </c>
      <c r="K7" s="96">
        <v>5.5503</v>
      </c>
      <c r="L7" s="97">
        <f t="shared" si="0"/>
        <v>-15.278597158640789</v>
      </c>
    </row>
    <row r="8" spans="1:12" ht="15" customHeight="1" x14ac:dyDescent="0.25">
      <c r="A8" s="68" t="s">
        <v>91</v>
      </c>
      <c r="B8" s="96">
        <v>2.4785999999999997</v>
      </c>
      <c r="C8" s="96">
        <v>2.4785999999999997</v>
      </c>
      <c r="D8" s="96">
        <v>0</v>
      </c>
      <c r="E8" s="96">
        <v>0</v>
      </c>
      <c r="F8" s="96">
        <v>0</v>
      </c>
      <c r="G8" s="96">
        <v>0</v>
      </c>
      <c r="H8" s="96">
        <v>0.88328999999999991</v>
      </c>
      <c r="I8" s="96">
        <v>0.95164000000000004</v>
      </c>
      <c r="J8" s="96">
        <v>3.3618899999999998</v>
      </c>
      <c r="K8" s="96">
        <v>3.43024</v>
      </c>
      <c r="L8" s="97">
        <f t="shared" si="0"/>
        <v>2.0330825815240869</v>
      </c>
    </row>
    <row r="9" spans="1:12" ht="15" customHeight="1" x14ac:dyDescent="0.25">
      <c r="A9" s="68" t="s">
        <v>92</v>
      </c>
      <c r="B9" s="96">
        <v>1.23</v>
      </c>
      <c r="C9" s="96">
        <v>1.23</v>
      </c>
      <c r="D9" s="96">
        <v>0.17499999999999999</v>
      </c>
      <c r="E9" s="96">
        <v>0.17499999999999999</v>
      </c>
      <c r="F9" s="96">
        <v>0</v>
      </c>
      <c r="G9" s="96">
        <v>0</v>
      </c>
      <c r="H9" s="96">
        <v>0.19386</v>
      </c>
      <c r="I9" s="96">
        <v>0.19977999999999999</v>
      </c>
      <c r="J9" s="96">
        <v>1.5988599999999999</v>
      </c>
      <c r="K9" s="96">
        <v>1.6047799999999999</v>
      </c>
      <c r="L9" s="97">
        <f t="shared" si="0"/>
        <v>0.37026381296673416</v>
      </c>
    </row>
    <row r="10" spans="1:12" ht="15" customHeight="1" x14ac:dyDescent="0.25">
      <c r="A10" s="68" t="s">
        <v>93</v>
      </c>
      <c r="B10" s="96">
        <v>2.5977024100000001</v>
      </c>
      <c r="C10" s="96">
        <v>1.2434000000000001</v>
      </c>
      <c r="D10" s="96">
        <v>6.9240000000000004</v>
      </c>
      <c r="E10" s="96">
        <v>6.9240000000000004</v>
      </c>
      <c r="F10" s="96">
        <v>0</v>
      </c>
      <c r="G10" s="96">
        <v>0</v>
      </c>
      <c r="H10" s="96">
        <v>1.2824199999999999</v>
      </c>
      <c r="I10" s="96">
        <v>1.4484999999999999</v>
      </c>
      <c r="J10" s="96">
        <v>10.80412241</v>
      </c>
      <c r="K10" s="96">
        <v>9.6158999999999999</v>
      </c>
      <c r="L10" s="97">
        <f t="shared" si="0"/>
        <v>-10.997861417232869</v>
      </c>
    </row>
    <row r="11" spans="1:12" ht="15" customHeight="1" x14ac:dyDescent="0.25">
      <c r="A11" s="68" t="s">
        <v>94</v>
      </c>
      <c r="B11" s="96">
        <v>1.09618046</v>
      </c>
      <c r="C11" s="96">
        <v>0.433</v>
      </c>
      <c r="D11" s="96">
        <v>10.309799999999999</v>
      </c>
      <c r="E11" s="96">
        <v>10.969799999999999</v>
      </c>
      <c r="F11" s="96">
        <v>0</v>
      </c>
      <c r="G11" s="96">
        <v>0</v>
      </c>
      <c r="H11" s="96">
        <v>7.3256600000000009</v>
      </c>
      <c r="I11" s="96">
        <v>9.2387800000000002</v>
      </c>
      <c r="J11" s="96">
        <v>18.731640460000001</v>
      </c>
      <c r="K11" s="96">
        <v>20.641580000000001</v>
      </c>
      <c r="L11" s="97">
        <f t="shared" si="0"/>
        <v>10.196328207764456</v>
      </c>
    </row>
    <row r="12" spans="1:12" ht="15" customHeight="1" x14ac:dyDescent="0.25">
      <c r="A12" s="68" t="s">
        <v>95</v>
      </c>
      <c r="B12" s="96">
        <v>0.72410000000000008</v>
      </c>
      <c r="C12" s="96">
        <v>0.72410000000000008</v>
      </c>
      <c r="D12" s="96">
        <v>12.773999999999999</v>
      </c>
      <c r="E12" s="96">
        <v>12.773999999999999</v>
      </c>
      <c r="F12" s="96">
        <v>0</v>
      </c>
      <c r="G12" s="96">
        <v>0</v>
      </c>
      <c r="H12" s="96">
        <v>2.9126999999999996</v>
      </c>
      <c r="I12" s="96">
        <v>3.2057099999999998</v>
      </c>
      <c r="J12" s="96">
        <v>16.410799999999998</v>
      </c>
      <c r="K12" s="96">
        <v>16.703809999999997</v>
      </c>
      <c r="L12" s="97">
        <f t="shared" si="0"/>
        <v>1.7854705437882306</v>
      </c>
    </row>
    <row r="13" spans="1:12" ht="15" customHeight="1" x14ac:dyDescent="0.25">
      <c r="A13" s="68" t="s">
        <v>96</v>
      </c>
      <c r="B13" s="96">
        <v>1.9821500000000001</v>
      </c>
      <c r="C13" s="96">
        <v>1.9821500000000001</v>
      </c>
      <c r="D13" s="96">
        <v>0.54900000000000004</v>
      </c>
      <c r="E13" s="96">
        <v>0.54900000000000004</v>
      </c>
      <c r="F13" s="96">
        <v>0</v>
      </c>
      <c r="G13" s="96">
        <v>0</v>
      </c>
      <c r="H13" s="96">
        <v>0.5940700000000001</v>
      </c>
      <c r="I13" s="96">
        <v>0.66071999999999986</v>
      </c>
      <c r="J13" s="96">
        <v>3.1252200000000006</v>
      </c>
      <c r="K13" s="96">
        <v>3.1918699999999998</v>
      </c>
      <c r="L13" s="97">
        <f t="shared" si="0"/>
        <v>2.1326498614497282</v>
      </c>
    </row>
    <row r="14" spans="1:12" ht="15" customHeight="1" x14ac:dyDescent="0.25">
      <c r="A14" s="68" t="s">
        <v>97</v>
      </c>
      <c r="B14" s="96">
        <v>8.5962199999999989</v>
      </c>
      <c r="C14" s="96">
        <v>11.51652</v>
      </c>
      <c r="D14" s="96">
        <v>13.564060000000001</v>
      </c>
      <c r="E14" s="96">
        <v>14.224060000000001</v>
      </c>
      <c r="F14" s="96">
        <v>1.6200000000000003</v>
      </c>
      <c r="G14" s="96">
        <v>1.6200000000000003</v>
      </c>
      <c r="H14" s="96">
        <v>0.379</v>
      </c>
      <c r="I14" s="96">
        <v>0.379</v>
      </c>
      <c r="J14" s="96">
        <v>24.159280000000003</v>
      </c>
      <c r="K14" s="96">
        <v>27.73958</v>
      </c>
      <c r="L14" s="97">
        <f t="shared" si="0"/>
        <v>14.819564159196785</v>
      </c>
    </row>
    <row r="15" spans="1:12" ht="15" customHeight="1" x14ac:dyDescent="0.25">
      <c r="A15" s="75" t="s">
        <v>98</v>
      </c>
      <c r="B15" s="98">
        <v>19.807769999999998</v>
      </c>
      <c r="C15" s="98">
        <v>19.807770000000001</v>
      </c>
      <c r="D15" s="98">
        <v>51.820260000000005</v>
      </c>
      <c r="E15" s="98">
        <v>52.795259999999992</v>
      </c>
      <c r="F15" s="98">
        <v>1.6200000000000003</v>
      </c>
      <c r="G15" s="98">
        <v>1.6200000000000003</v>
      </c>
      <c r="H15" s="98">
        <v>14.199020000000001</v>
      </c>
      <c r="I15" s="98">
        <v>16.868140000000004</v>
      </c>
      <c r="J15" s="98">
        <v>87.44704999999999</v>
      </c>
      <c r="K15" s="98">
        <v>91.09117000000002</v>
      </c>
      <c r="L15" s="99">
        <f t="shared" si="0"/>
        <v>4.1672303411035934</v>
      </c>
    </row>
    <row r="16" spans="1:12" ht="15" customHeight="1" x14ac:dyDescent="0.25">
      <c r="A16" s="68" t="s">
        <v>99</v>
      </c>
      <c r="B16" s="96">
        <v>0.12</v>
      </c>
      <c r="C16" s="96">
        <v>0.12</v>
      </c>
      <c r="D16" s="96">
        <v>16.448</v>
      </c>
      <c r="E16" s="96">
        <v>16.248000000000001</v>
      </c>
      <c r="F16" s="96">
        <v>0</v>
      </c>
      <c r="G16" s="96">
        <v>0</v>
      </c>
      <c r="H16" s="96">
        <v>0.53534999999999988</v>
      </c>
      <c r="I16" s="96">
        <v>0.55184999999999995</v>
      </c>
      <c r="J16" s="96">
        <v>17.103350000000002</v>
      </c>
      <c r="K16" s="96">
        <v>16.91985</v>
      </c>
      <c r="L16" s="97">
        <f t="shared" si="0"/>
        <v>-1.0728892293030441</v>
      </c>
    </row>
    <row r="17" spans="1:12" ht="15" customHeight="1" x14ac:dyDescent="0.25">
      <c r="A17" s="68" t="s">
        <v>100</v>
      </c>
      <c r="B17" s="96">
        <v>0.77200000000000002</v>
      </c>
      <c r="C17" s="96">
        <v>0.77200000000000002</v>
      </c>
      <c r="D17" s="96">
        <v>19.629819999999999</v>
      </c>
      <c r="E17" s="96">
        <v>20.369820000000001</v>
      </c>
      <c r="F17" s="96">
        <v>0</v>
      </c>
      <c r="G17" s="96">
        <v>0</v>
      </c>
      <c r="H17" s="96">
        <v>8.3964999999999996</v>
      </c>
      <c r="I17" s="96">
        <v>10.342840000000002</v>
      </c>
      <c r="J17" s="96">
        <v>28.798319999999997</v>
      </c>
      <c r="K17" s="96">
        <v>31.484660000000005</v>
      </c>
      <c r="L17" s="97">
        <f t="shared" si="0"/>
        <v>9.3281135844035656</v>
      </c>
    </row>
    <row r="18" spans="1:12" ht="15" customHeight="1" x14ac:dyDescent="0.25">
      <c r="A18" s="68" t="s">
        <v>101</v>
      </c>
      <c r="B18" s="96">
        <v>1.7036600000000002</v>
      </c>
      <c r="C18" s="96">
        <v>1.7036600000000002</v>
      </c>
      <c r="D18" s="96">
        <v>11.75</v>
      </c>
      <c r="E18" s="96">
        <v>11.795</v>
      </c>
      <c r="F18" s="96">
        <v>0</v>
      </c>
      <c r="G18" s="96">
        <v>0</v>
      </c>
      <c r="H18" s="96">
        <v>4.2643599999999999</v>
      </c>
      <c r="I18" s="96">
        <v>4.695009999999999</v>
      </c>
      <c r="J18" s="96">
        <v>17.718019999999999</v>
      </c>
      <c r="K18" s="96">
        <v>18.193669999999997</v>
      </c>
      <c r="L18" s="97">
        <f t="shared" si="0"/>
        <v>2.6845550462184722</v>
      </c>
    </row>
    <row r="19" spans="1:12" ht="15" customHeight="1" x14ac:dyDescent="0.25">
      <c r="A19" s="68" t="s">
        <v>102</v>
      </c>
      <c r="B19" s="96">
        <v>3.3318400000000001</v>
      </c>
      <c r="C19" s="96">
        <v>3.3318400000000001</v>
      </c>
      <c r="D19" s="96">
        <v>24.285999999999998</v>
      </c>
      <c r="E19" s="96">
        <v>23.366</v>
      </c>
      <c r="F19" s="96">
        <v>0</v>
      </c>
      <c r="G19" s="96">
        <v>0</v>
      </c>
      <c r="H19" s="96">
        <v>9.1925299999999996</v>
      </c>
      <c r="I19" s="96">
        <v>9.587394999999999</v>
      </c>
      <c r="J19" s="96">
        <v>36.810369999999999</v>
      </c>
      <c r="K19" s="96">
        <v>36.285235</v>
      </c>
      <c r="L19" s="97">
        <f t="shared" si="0"/>
        <v>-1.4265952773634136</v>
      </c>
    </row>
    <row r="20" spans="1:12" ht="15" customHeight="1" x14ac:dyDescent="0.25">
      <c r="A20" s="68" t="s">
        <v>103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1.447E-2</v>
      </c>
      <c r="I20" s="96">
        <v>1.9859999999999999E-2</v>
      </c>
      <c r="J20" s="96">
        <v>1.447E-2</v>
      </c>
      <c r="K20" s="96">
        <v>1.9859999999999999E-2</v>
      </c>
      <c r="L20" s="97">
        <f t="shared" si="0"/>
        <v>37.2494816862474</v>
      </c>
    </row>
    <row r="21" spans="1:12" ht="15" customHeight="1" x14ac:dyDescent="0.25">
      <c r="A21" s="68" t="s">
        <v>104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5.4600000000000004E-3</v>
      </c>
      <c r="I21" s="96">
        <v>5.4600000000000004E-3</v>
      </c>
      <c r="J21" s="96">
        <v>5.4600000000000004E-3</v>
      </c>
      <c r="K21" s="96">
        <v>5.4600000000000004E-3</v>
      </c>
      <c r="L21" s="97">
        <f t="shared" si="0"/>
        <v>0</v>
      </c>
    </row>
    <row r="22" spans="1:12" ht="15" customHeight="1" x14ac:dyDescent="0.25">
      <c r="A22" s="68" t="s">
        <v>105</v>
      </c>
      <c r="B22" s="96">
        <v>0</v>
      </c>
      <c r="C22" s="96">
        <v>0</v>
      </c>
      <c r="D22" s="96">
        <v>4.8000000000000001E-2</v>
      </c>
      <c r="E22" s="96">
        <v>4.8000000000000001E-2</v>
      </c>
      <c r="F22" s="96">
        <v>0</v>
      </c>
      <c r="G22" s="96">
        <v>0</v>
      </c>
      <c r="H22" s="96">
        <v>3.9699999999999996E-3</v>
      </c>
      <c r="I22" s="96">
        <v>5.1700000000000001E-3</v>
      </c>
      <c r="J22" s="96">
        <v>5.1970000000000002E-2</v>
      </c>
      <c r="K22" s="96">
        <v>5.3170000000000002E-2</v>
      </c>
      <c r="L22" s="97">
        <f t="shared" si="0"/>
        <v>2.3090244371752928</v>
      </c>
    </row>
    <row r="23" spans="1:12" ht="15" customHeight="1" x14ac:dyDescent="0.25">
      <c r="A23" s="68" t="s">
        <v>106</v>
      </c>
      <c r="B23" s="96">
        <v>1.52</v>
      </c>
      <c r="C23" s="96">
        <v>1.52</v>
      </c>
      <c r="D23" s="96">
        <v>19.360669999999999</v>
      </c>
      <c r="E23" s="96">
        <v>20.680670000000003</v>
      </c>
      <c r="F23" s="96">
        <v>1.84</v>
      </c>
      <c r="G23" s="96">
        <v>1.84</v>
      </c>
      <c r="H23" s="96">
        <v>0.6663</v>
      </c>
      <c r="I23" s="96">
        <v>0.6663</v>
      </c>
      <c r="J23" s="96">
        <v>23.386969999999998</v>
      </c>
      <c r="K23" s="96">
        <v>24.706970000000002</v>
      </c>
      <c r="L23" s="97">
        <f t="shared" si="0"/>
        <v>5.644168526320442</v>
      </c>
    </row>
    <row r="24" spans="1:12" ht="15" customHeight="1" x14ac:dyDescent="0.25">
      <c r="A24" s="75" t="s">
        <v>107</v>
      </c>
      <c r="B24" s="98">
        <v>7.4474999999999998</v>
      </c>
      <c r="C24" s="98">
        <v>7.4474999999999998</v>
      </c>
      <c r="D24" s="98">
        <v>91.522490000000005</v>
      </c>
      <c r="E24" s="98">
        <v>92.507490000000004</v>
      </c>
      <c r="F24" s="98">
        <v>1.84</v>
      </c>
      <c r="G24" s="98">
        <v>1.84</v>
      </c>
      <c r="H24" s="98">
        <v>23.078939999999999</v>
      </c>
      <c r="I24" s="98">
        <v>25.873884999999998</v>
      </c>
      <c r="J24" s="98">
        <v>123.88892999999999</v>
      </c>
      <c r="K24" s="98">
        <v>127.668875</v>
      </c>
      <c r="L24" s="99">
        <f t="shared" si="0"/>
        <v>3.051075669149788</v>
      </c>
    </row>
    <row r="25" spans="1:12" ht="15" customHeight="1" x14ac:dyDescent="0.25">
      <c r="A25" s="68" t="s">
        <v>108</v>
      </c>
      <c r="B25" s="96">
        <v>1.6736</v>
      </c>
      <c r="C25" s="96">
        <v>1.6736</v>
      </c>
      <c r="D25" s="96">
        <v>12.835929999999999</v>
      </c>
      <c r="E25" s="96">
        <v>12.304073999999998</v>
      </c>
      <c r="F25" s="96">
        <v>0</v>
      </c>
      <c r="G25" s="96">
        <v>0</v>
      </c>
      <c r="H25" s="96">
        <v>7.4895999999999994</v>
      </c>
      <c r="I25" s="96">
        <v>8.1149199999999997</v>
      </c>
      <c r="J25" s="96">
        <v>21.999130000000001</v>
      </c>
      <c r="K25" s="96">
        <v>22.092593999999998</v>
      </c>
      <c r="L25" s="97">
        <f t="shared" si="0"/>
        <v>0.42485316464786255</v>
      </c>
    </row>
    <row r="26" spans="1:12" ht="15" customHeight="1" x14ac:dyDescent="0.25">
      <c r="A26" s="68" t="s">
        <v>109</v>
      </c>
      <c r="B26" s="96">
        <v>2.47993</v>
      </c>
      <c r="C26" s="96">
        <v>2.47993</v>
      </c>
      <c r="D26" s="96">
        <v>6.2537699999999994</v>
      </c>
      <c r="E26" s="96">
        <v>6.3837699999999993</v>
      </c>
      <c r="F26" s="96">
        <v>0</v>
      </c>
      <c r="G26" s="96">
        <v>0</v>
      </c>
      <c r="H26" s="96">
        <v>3.9776599999999998</v>
      </c>
      <c r="I26" s="96">
        <v>4.0148199999999994</v>
      </c>
      <c r="J26" s="96">
        <v>12.711359999999999</v>
      </c>
      <c r="K26" s="96">
        <v>12.87852</v>
      </c>
      <c r="L26" s="97">
        <f t="shared" si="0"/>
        <v>1.315044180953107</v>
      </c>
    </row>
    <row r="27" spans="1:12" ht="15" customHeight="1" x14ac:dyDescent="0.25">
      <c r="A27" s="68" t="s">
        <v>110</v>
      </c>
      <c r="B27" s="96">
        <v>3.5865999999999998</v>
      </c>
      <c r="C27" s="96">
        <v>3.5865999999999998</v>
      </c>
      <c r="D27" s="96">
        <v>7.2331200000000004</v>
      </c>
      <c r="E27" s="96">
        <v>7.1052</v>
      </c>
      <c r="F27" s="96">
        <v>0</v>
      </c>
      <c r="G27" s="96">
        <v>0</v>
      </c>
      <c r="H27" s="96">
        <v>13.829789999999999</v>
      </c>
      <c r="I27" s="96">
        <v>15.232059999999999</v>
      </c>
      <c r="J27" s="96">
        <v>24.649509999999999</v>
      </c>
      <c r="K27" s="96">
        <v>25.923859999999998</v>
      </c>
      <c r="L27" s="97">
        <f t="shared" si="0"/>
        <v>5.1698796446663575</v>
      </c>
    </row>
    <row r="28" spans="1:12" ht="15" customHeight="1" x14ac:dyDescent="0.25">
      <c r="A28" s="68" t="s">
        <v>111</v>
      </c>
      <c r="B28" s="96">
        <v>1.8565</v>
      </c>
      <c r="C28" s="96">
        <v>1.8565</v>
      </c>
      <c r="D28" s="96">
        <v>0.33396000000000003</v>
      </c>
      <c r="E28" s="96">
        <v>0.33396000000000003</v>
      </c>
      <c r="F28" s="96">
        <v>0</v>
      </c>
      <c r="G28" s="96">
        <v>0</v>
      </c>
      <c r="H28" s="96">
        <v>0.36310999999999999</v>
      </c>
      <c r="I28" s="96">
        <v>0.37747000000000003</v>
      </c>
      <c r="J28" s="96">
        <v>2.5535700000000001</v>
      </c>
      <c r="K28" s="96">
        <v>2.5679300000000005</v>
      </c>
      <c r="L28" s="97">
        <f t="shared" si="0"/>
        <v>0.56234996495104395</v>
      </c>
    </row>
    <row r="29" spans="1:12" ht="15" customHeight="1" x14ac:dyDescent="0.25">
      <c r="A29" s="68" t="s">
        <v>112</v>
      </c>
      <c r="B29" s="96">
        <v>2.1781999999999999</v>
      </c>
      <c r="C29" s="96">
        <v>2.1781999999999999</v>
      </c>
      <c r="D29" s="96">
        <v>8.5088809999999988</v>
      </c>
      <c r="E29" s="96">
        <v>8.5088809999999988</v>
      </c>
      <c r="F29" s="96">
        <v>0</v>
      </c>
      <c r="G29" s="96">
        <v>0</v>
      </c>
      <c r="H29" s="96">
        <v>12.414975</v>
      </c>
      <c r="I29" s="96">
        <v>14.119619999999999</v>
      </c>
      <c r="J29" s="96">
        <v>23.102056000000001</v>
      </c>
      <c r="K29" s="96">
        <v>24.806700999999997</v>
      </c>
      <c r="L29" s="97">
        <f t="shared" si="0"/>
        <v>7.3787588429358664</v>
      </c>
    </row>
    <row r="30" spans="1:12" ht="15" customHeight="1" x14ac:dyDescent="0.25">
      <c r="A30" s="68" t="s">
        <v>113</v>
      </c>
      <c r="B30" s="96">
        <v>0</v>
      </c>
      <c r="C30" s="96">
        <v>0</v>
      </c>
      <c r="D30" s="96">
        <v>3.2500000000000001E-2</v>
      </c>
      <c r="E30" s="96">
        <v>3.2500000000000001E-2</v>
      </c>
      <c r="F30" s="96">
        <v>0</v>
      </c>
      <c r="G30" s="96">
        <v>0</v>
      </c>
      <c r="H30" s="96">
        <v>3.1399999999999996E-3</v>
      </c>
      <c r="I30" s="96">
        <v>5.510000000000001E-3</v>
      </c>
      <c r="J30" s="96">
        <v>3.5639999999999998E-2</v>
      </c>
      <c r="K30" s="96">
        <v>3.8009999999999995E-2</v>
      </c>
      <c r="L30" s="97">
        <f t="shared" si="0"/>
        <v>6.6498316498316417</v>
      </c>
    </row>
    <row r="31" spans="1:12" ht="15" customHeight="1" x14ac:dyDescent="0.25">
      <c r="A31" s="68" t="s">
        <v>114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7.5000000000000002E-4</v>
      </c>
      <c r="I31" s="96">
        <v>7.5000000000000002E-4</v>
      </c>
      <c r="J31" s="96">
        <v>7.5000000000000002E-4</v>
      </c>
      <c r="K31" s="96">
        <v>7.5000000000000002E-4</v>
      </c>
      <c r="L31" s="97">
        <f t="shared" si="0"/>
        <v>0</v>
      </c>
    </row>
    <row r="32" spans="1:12" ht="15" customHeight="1" x14ac:dyDescent="0.25">
      <c r="A32" s="68" t="s">
        <v>115</v>
      </c>
      <c r="B32" s="96">
        <v>0</v>
      </c>
      <c r="C32" s="96">
        <v>0</v>
      </c>
      <c r="D32" s="96">
        <v>12.74958</v>
      </c>
      <c r="E32" s="96">
        <v>13.09958</v>
      </c>
      <c r="F32" s="96">
        <v>3.32</v>
      </c>
      <c r="G32" s="96">
        <v>3.32</v>
      </c>
      <c r="H32" s="96">
        <v>0.54189999999999994</v>
      </c>
      <c r="I32" s="96">
        <v>0.54189999999999994</v>
      </c>
      <c r="J32" s="96">
        <v>16.61148</v>
      </c>
      <c r="K32" s="96">
        <v>16.961479999999998</v>
      </c>
      <c r="L32" s="97">
        <f t="shared" si="0"/>
        <v>2.1069766209874006</v>
      </c>
    </row>
    <row r="33" spans="1:12" ht="15" customHeight="1" x14ac:dyDescent="0.25">
      <c r="A33" s="75" t="s">
        <v>116</v>
      </c>
      <c r="B33" s="98">
        <v>11.774829999999998</v>
      </c>
      <c r="C33" s="98">
        <v>11.774829999999998</v>
      </c>
      <c r="D33" s="98">
        <v>47.947741000000001</v>
      </c>
      <c r="E33" s="98">
        <v>47.767964999999997</v>
      </c>
      <c r="F33" s="98">
        <v>3.32</v>
      </c>
      <c r="G33" s="98">
        <v>3.32</v>
      </c>
      <c r="H33" s="98">
        <v>38.620924999999993</v>
      </c>
      <c r="I33" s="98">
        <v>42.407050000000005</v>
      </c>
      <c r="J33" s="98">
        <v>101.66349599999999</v>
      </c>
      <c r="K33" s="98">
        <v>105.26984499999999</v>
      </c>
      <c r="L33" s="99">
        <f t="shared" si="0"/>
        <v>3.5473391550493156</v>
      </c>
    </row>
    <row r="34" spans="1:12" ht="15" customHeight="1" x14ac:dyDescent="0.25">
      <c r="A34" s="68" t="s">
        <v>117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0.32615000000000005</v>
      </c>
      <c r="I34" s="96">
        <v>0.34347</v>
      </c>
      <c r="J34" s="96">
        <v>0.32615000000000005</v>
      </c>
      <c r="K34" s="96">
        <v>0.34347</v>
      </c>
      <c r="L34" s="97">
        <f t="shared" si="0"/>
        <v>5.3104399816035395</v>
      </c>
    </row>
    <row r="35" spans="1:12" ht="15" customHeight="1" x14ac:dyDescent="0.25">
      <c r="A35" s="68" t="s">
        <v>118</v>
      </c>
      <c r="B35" s="96">
        <v>0.13</v>
      </c>
      <c r="C35" s="96">
        <v>0.13</v>
      </c>
      <c r="D35" s="96">
        <v>2.25</v>
      </c>
      <c r="E35" s="96">
        <v>2.25</v>
      </c>
      <c r="F35" s="96">
        <v>0</v>
      </c>
      <c r="G35" s="96">
        <v>0</v>
      </c>
      <c r="H35" s="96">
        <v>3.9E-2</v>
      </c>
      <c r="I35" s="96">
        <v>4.675E-2</v>
      </c>
      <c r="J35" s="96">
        <v>2.419</v>
      </c>
      <c r="K35" s="96">
        <v>2.4267500000000002</v>
      </c>
      <c r="L35" s="97">
        <f t="shared" si="0"/>
        <v>0.3203803224472983</v>
      </c>
    </row>
    <row r="36" spans="1:12" ht="15" customHeight="1" x14ac:dyDescent="0.25">
      <c r="A36" s="68" t="s">
        <v>119</v>
      </c>
      <c r="B36" s="96">
        <v>2.0619200000000002</v>
      </c>
      <c r="C36" s="96">
        <v>2.0619200000000002</v>
      </c>
      <c r="D36" s="96">
        <v>4.22</v>
      </c>
      <c r="E36" s="96">
        <v>5.54</v>
      </c>
      <c r="F36" s="96">
        <v>0</v>
      </c>
      <c r="G36" s="96">
        <v>0</v>
      </c>
      <c r="H36" s="96">
        <v>0.49975500000000006</v>
      </c>
      <c r="I36" s="96">
        <v>0.51168500000000006</v>
      </c>
      <c r="J36" s="96">
        <v>6.7816749999999999</v>
      </c>
      <c r="K36" s="96">
        <v>8.1136049999999997</v>
      </c>
      <c r="L36" s="97">
        <f t="shared" si="0"/>
        <v>19.640133152945253</v>
      </c>
    </row>
    <row r="37" spans="1:12" ht="15" customHeight="1" x14ac:dyDescent="0.25">
      <c r="A37" s="68" t="s">
        <v>120</v>
      </c>
      <c r="B37" s="96">
        <v>0.98599999999999999</v>
      </c>
      <c r="C37" s="96">
        <v>0.98599999999999999</v>
      </c>
      <c r="D37" s="96">
        <v>7.5369999999999999</v>
      </c>
      <c r="E37" s="96">
        <v>7.4269999999999996</v>
      </c>
      <c r="F37" s="96">
        <v>0</v>
      </c>
      <c r="G37" s="96">
        <v>0</v>
      </c>
      <c r="H37" s="96">
        <v>0.47444999999999998</v>
      </c>
      <c r="I37" s="96">
        <v>0.53288000000000013</v>
      </c>
      <c r="J37" s="96">
        <v>8.9974500000000006</v>
      </c>
      <c r="K37" s="96">
        <v>8.9458800000000007</v>
      </c>
      <c r="L37" s="97">
        <f t="shared" ref="L37:L53" si="1">((K37-J37)/J37)*100</f>
        <v>-0.57316239601220231</v>
      </c>
    </row>
    <row r="38" spans="1:12" ht="15" customHeight="1" x14ac:dyDescent="0.25">
      <c r="A38" s="68" t="s">
        <v>121</v>
      </c>
      <c r="B38" s="96">
        <v>0.75900000000000001</v>
      </c>
      <c r="C38" s="96">
        <v>0.75900000000000001</v>
      </c>
      <c r="D38" s="96">
        <v>0</v>
      </c>
      <c r="E38" s="96">
        <v>0</v>
      </c>
      <c r="F38" s="96">
        <v>0</v>
      </c>
      <c r="G38" s="96">
        <v>0</v>
      </c>
      <c r="H38" s="96">
        <v>5.212E-2</v>
      </c>
      <c r="I38" s="96">
        <v>5.2179999999999997E-2</v>
      </c>
      <c r="J38" s="96">
        <v>0.81112000000000006</v>
      </c>
      <c r="K38" s="96">
        <v>0.8111799999999999</v>
      </c>
      <c r="L38" s="97">
        <f t="shared" si="1"/>
        <v>7.3971792089749921E-3</v>
      </c>
    </row>
    <row r="39" spans="1:12" ht="15" customHeight="1" x14ac:dyDescent="0.25">
      <c r="A39" s="68" t="s">
        <v>122</v>
      </c>
      <c r="B39" s="96">
        <v>0</v>
      </c>
      <c r="C39" s="96">
        <v>0</v>
      </c>
      <c r="D39" s="96">
        <v>4.0048E-2</v>
      </c>
      <c r="E39" s="96">
        <v>4.0048E-2</v>
      </c>
      <c r="F39" s="96">
        <v>0</v>
      </c>
      <c r="G39" s="96">
        <v>0</v>
      </c>
      <c r="H39" s="96">
        <v>1.188E-2</v>
      </c>
      <c r="I39" s="96">
        <v>1.234E-2</v>
      </c>
      <c r="J39" s="96">
        <v>5.1928000000000002E-2</v>
      </c>
      <c r="K39" s="96">
        <v>5.2388000000000004E-2</v>
      </c>
      <c r="L39" s="97">
        <f t="shared" si="1"/>
        <v>0.885841934986909</v>
      </c>
    </row>
    <row r="40" spans="1:12" ht="15" customHeight="1" x14ac:dyDescent="0.25">
      <c r="A40" s="68" t="s">
        <v>123</v>
      </c>
      <c r="B40" s="96">
        <v>1.0052000000000001</v>
      </c>
      <c r="C40" s="96">
        <v>1.0052000000000001</v>
      </c>
      <c r="D40" s="96">
        <v>18.38</v>
      </c>
      <c r="E40" s="96">
        <v>19.71</v>
      </c>
      <c r="F40" s="96">
        <v>0</v>
      </c>
      <c r="G40" s="96">
        <v>0</v>
      </c>
      <c r="H40" s="96">
        <v>1.5099999999999999E-2</v>
      </c>
      <c r="I40" s="96">
        <v>1.5099999999999999E-2</v>
      </c>
      <c r="J40" s="96">
        <v>19.400299999999998</v>
      </c>
      <c r="K40" s="96">
        <v>20.7303</v>
      </c>
      <c r="L40" s="97">
        <f t="shared" si="1"/>
        <v>6.8555640892151253</v>
      </c>
    </row>
    <row r="41" spans="1:12" ht="15" customHeight="1" x14ac:dyDescent="0.25">
      <c r="A41" s="75" t="s">
        <v>124</v>
      </c>
      <c r="B41" s="98">
        <v>4.9421200000000001</v>
      </c>
      <c r="C41" s="98">
        <v>4.9421200000000001</v>
      </c>
      <c r="D41" s="98">
        <v>32.427047999999999</v>
      </c>
      <c r="E41" s="98">
        <v>34.967048000000005</v>
      </c>
      <c r="F41" s="98">
        <v>0</v>
      </c>
      <c r="G41" s="98">
        <v>0</v>
      </c>
      <c r="H41" s="98">
        <v>1.418455</v>
      </c>
      <c r="I41" s="98">
        <v>1.514405</v>
      </c>
      <c r="J41" s="98">
        <v>38.787622999999996</v>
      </c>
      <c r="K41" s="98">
        <v>41.423573000000005</v>
      </c>
      <c r="L41" s="99">
        <f t="shared" si="1"/>
        <v>6.795853409217699</v>
      </c>
    </row>
    <row r="42" spans="1:12" ht="15" customHeight="1" x14ac:dyDescent="0.25">
      <c r="A42" s="68" t="s">
        <v>125</v>
      </c>
      <c r="B42" s="96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0.13649500000000001</v>
      </c>
      <c r="I42" s="96">
        <v>0.13671499999999998</v>
      </c>
      <c r="J42" s="96">
        <v>0.13649500000000001</v>
      </c>
      <c r="K42" s="96">
        <v>0.13671499999999998</v>
      </c>
      <c r="L42" s="97">
        <f t="shared" si="1"/>
        <v>0.16117806513056904</v>
      </c>
    </row>
    <row r="43" spans="1:12" ht="15" customHeight="1" x14ac:dyDescent="0.25">
      <c r="A43" s="68" t="s">
        <v>126</v>
      </c>
      <c r="B43" s="96">
        <v>0.1</v>
      </c>
      <c r="C43" s="96">
        <v>0.1</v>
      </c>
      <c r="D43" s="96">
        <v>0.35270499999999999</v>
      </c>
      <c r="E43" s="96">
        <v>0.35270499999999999</v>
      </c>
      <c r="F43" s="96">
        <v>0</v>
      </c>
      <c r="G43" s="96">
        <v>0</v>
      </c>
      <c r="H43" s="96">
        <v>3.1509999999999996E-2</v>
      </c>
      <c r="I43" s="96">
        <v>5.0339999999999996E-2</v>
      </c>
      <c r="J43" s="96">
        <v>0.48421499999999995</v>
      </c>
      <c r="K43" s="96">
        <v>0.50304499999999996</v>
      </c>
      <c r="L43" s="97">
        <f t="shared" si="1"/>
        <v>3.8887684189874365</v>
      </c>
    </row>
    <row r="44" spans="1:12" ht="15" customHeight="1" x14ac:dyDescent="0.25">
      <c r="A44" s="68" t="s">
        <v>127</v>
      </c>
      <c r="B44" s="96">
        <v>0</v>
      </c>
      <c r="C44" s="96">
        <v>0</v>
      </c>
      <c r="D44" s="96">
        <v>3.5999999999999997E-2</v>
      </c>
      <c r="E44" s="96">
        <v>3.5999999999999997E-2</v>
      </c>
      <c r="F44" s="96">
        <v>0</v>
      </c>
      <c r="G44" s="96">
        <v>0</v>
      </c>
      <c r="H44" s="96">
        <v>8.8900000000000003E-3</v>
      </c>
      <c r="I44" s="96">
        <v>1.061E-2</v>
      </c>
      <c r="J44" s="96">
        <v>4.4889999999999999E-2</v>
      </c>
      <c r="K44" s="96">
        <v>4.6609999999999999E-2</v>
      </c>
      <c r="L44" s="97">
        <f t="shared" si="1"/>
        <v>3.8315883270216067</v>
      </c>
    </row>
    <row r="45" spans="1:12" ht="15" customHeight="1" x14ac:dyDescent="0.25">
      <c r="A45" s="68" t="s">
        <v>128</v>
      </c>
      <c r="B45" s="96">
        <v>0.32200000000000001</v>
      </c>
      <c r="C45" s="96">
        <v>0.32200000000000001</v>
      </c>
      <c r="D45" s="96">
        <v>0</v>
      </c>
      <c r="E45" s="96">
        <v>0</v>
      </c>
      <c r="F45" s="96">
        <v>0</v>
      </c>
      <c r="G45" s="96">
        <v>0</v>
      </c>
      <c r="H45" s="96">
        <v>3.2649999999999998E-2</v>
      </c>
      <c r="I45" s="96">
        <v>4.6450000000000005E-2</v>
      </c>
      <c r="J45" s="96">
        <v>0.35465000000000002</v>
      </c>
      <c r="K45" s="96">
        <v>0.36845</v>
      </c>
      <c r="L45" s="97">
        <f t="shared" si="1"/>
        <v>3.8911602988862195</v>
      </c>
    </row>
    <row r="46" spans="1:12" ht="15" customHeight="1" x14ac:dyDescent="0.25">
      <c r="A46" s="68" t="s">
        <v>129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3.6969999999999996E-2</v>
      </c>
      <c r="I46" s="96">
        <v>3.7990000000000003E-2</v>
      </c>
      <c r="J46" s="96">
        <v>3.6969999999999996E-2</v>
      </c>
      <c r="K46" s="96">
        <v>3.7990000000000003E-2</v>
      </c>
      <c r="L46" s="97">
        <f t="shared" si="1"/>
        <v>2.7589937787395376</v>
      </c>
    </row>
    <row r="47" spans="1:12" ht="15" customHeight="1" x14ac:dyDescent="0.25">
      <c r="A47" s="68" t="s">
        <v>130</v>
      </c>
      <c r="B47" s="96">
        <v>0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3.1670000000000004E-2</v>
      </c>
      <c r="I47" s="96">
        <v>3.1670000000000004E-2</v>
      </c>
      <c r="J47" s="96">
        <v>3.1670000000000004E-2</v>
      </c>
      <c r="K47" s="96">
        <v>3.1670000000000004E-2</v>
      </c>
      <c r="L47" s="97">
        <f t="shared" si="1"/>
        <v>0</v>
      </c>
    </row>
    <row r="48" spans="1:12" ht="15" customHeight="1" x14ac:dyDescent="0.25">
      <c r="A48" s="68" t="s">
        <v>131</v>
      </c>
      <c r="B48" s="96">
        <v>0</v>
      </c>
      <c r="C48" s="96">
        <v>0</v>
      </c>
      <c r="D48" s="96">
        <v>0.16950000000000001</v>
      </c>
      <c r="E48" s="96">
        <v>0.16950000000000001</v>
      </c>
      <c r="F48" s="96">
        <v>0</v>
      </c>
      <c r="G48" s="96">
        <v>0</v>
      </c>
      <c r="H48" s="96">
        <v>1.61E-2</v>
      </c>
      <c r="I48" s="96">
        <v>2.0420000000000001E-2</v>
      </c>
      <c r="J48" s="96">
        <v>0.18560000000000001</v>
      </c>
      <c r="K48" s="96">
        <v>0.18992000000000001</v>
      </c>
      <c r="L48" s="97">
        <f t="shared" si="1"/>
        <v>2.3275862068965463</v>
      </c>
    </row>
    <row r="49" spans="1:15" ht="16.5" customHeight="1" x14ac:dyDescent="0.25">
      <c r="A49" s="68" t="s">
        <v>132</v>
      </c>
      <c r="B49" s="96">
        <v>1.0049999999999999</v>
      </c>
      <c r="C49" s="96">
        <v>1.3049999999999999</v>
      </c>
      <c r="D49" s="96">
        <v>2.0035999999999996</v>
      </c>
      <c r="E49" s="96">
        <v>2.0036</v>
      </c>
      <c r="F49" s="96">
        <v>0</v>
      </c>
      <c r="G49" s="96">
        <v>0</v>
      </c>
      <c r="H49" s="96">
        <v>0.03</v>
      </c>
      <c r="I49" s="96">
        <v>0.03</v>
      </c>
      <c r="J49" s="96">
        <v>3.0385999999999993</v>
      </c>
      <c r="K49" s="96">
        <v>3.3386</v>
      </c>
      <c r="L49" s="100">
        <f t="shared" si="1"/>
        <v>9.8729678141249515</v>
      </c>
    </row>
    <row r="50" spans="1:15" ht="15" customHeight="1" x14ac:dyDescent="0.25">
      <c r="A50" s="75" t="s">
        <v>133</v>
      </c>
      <c r="B50" s="168">
        <v>1.427</v>
      </c>
      <c r="C50" s="168">
        <v>1.7270000000000001</v>
      </c>
      <c r="D50" s="168">
        <v>2.5618049999999997</v>
      </c>
      <c r="E50" s="168">
        <v>1.7270000000000001</v>
      </c>
      <c r="F50" s="168">
        <v>0</v>
      </c>
      <c r="G50" s="168">
        <v>0</v>
      </c>
      <c r="H50" s="168">
        <v>0.32428500000000005</v>
      </c>
      <c r="I50" s="168">
        <v>0.36419499999999999</v>
      </c>
      <c r="J50" s="168">
        <v>4.313089999999999</v>
      </c>
      <c r="K50" s="168">
        <v>4.6529999999999996</v>
      </c>
      <c r="L50" s="169">
        <f t="shared" si="1"/>
        <v>7.8808928169827359</v>
      </c>
    </row>
    <row r="51" spans="1:15" ht="15" customHeight="1" x14ac:dyDescent="0.25">
      <c r="A51" s="69" t="s">
        <v>134</v>
      </c>
      <c r="B51" s="170">
        <f t="shared" ref="B51:K51" si="2">B5+B6+B7+B8+B9+B10+B11+B12+B13+B16+B17+B18+B19+B20+B21+B22+B25+B26+B27+B28+B29+B30+B31+B34+B35+B36+B37+B38+B39+B42+B43+B44+B45+B46+B47+B48</f>
        <v>33.272800000000004</v>
      </c>
      <c r="C51" s="170">
        <f t="shared" si="2"/>
        <v>30.352500000000003</v>
      </c>
      <c r="D51" s="170">
        <f t="shared" si="2"/>
        <v>160.22143400000002</v>
      </c>
      <c r="E51" s="170">
        <f t="shared" si="2"/>
        <v>160.88165799999999</v>
      </c>
      <c r="F51" s="170">
        <f t="shared" si="2"/>
        <v>0</v>
      </c>
      <c r="G51" s="170">
        <f t="shared" si="2"/>
        <v>0</v>
      </c>
      <c r="H51" s="170">
        <f t="shared" si="2"/>
        <v>76.009325000000004</v>
      </c>
      <c r="I51" s="170">
        <f t="shared" si="2"/>
        <v>85.395375000000001</v>
      </c>
      <c r="J51" s="170">
        <f t="shared" si="2"/>
        <v>269.50355900000011</v>
      </c>
      <c r="K51" s="170">
        <f t="shared" si="2"/>
        <v>276.62953299999992</v>
      </c>
      <c r="L51" s="171">
        <f t="shared" si="1"/>
        <v>2.6441112786936563</v>
      </c>
    </row>
    <row r="52" spans="1:15" ht="15" customHeight="1" x14ac:dyDescent="0.25">
      <c r="A52" s="69" t="s">
        <v>135</v>
      </c>
      <c r="B52" s="170">
        <f t="shared" ref="B52:K52" si="3">B14+B23+B32+B40+B49</f>
        <v>12.12642</v>
      </c>
      <c r="C52" s="170">
        <f t="shared" si="3"/>
        <v>15.346719999999999</v>
      </c>
      <c r="D52" s="170">
        <f t="shared" si="3"/>
        <v>66.057910000000007</v>
      </c>
      <c r="E52" s="170">
        <f t="shared" si="3"/>
        <v>69.717910000000018</v>
      </c>
      <c r="F52" s="170">
        <f t="shared" si="3"/>
        <v>6.78</v>
      </c>
      <c r="G52" s="170">
        <f t="shared" si="3"/>
        <v>6.78</v>
      </c>
      <c r="H52" s="170">
        <f t="shared" si="3"/>
        <v>1.6323000000000001</v>
      </c>
      <c r="I52" s="170">
        <f t="shared" si="3"/>
        <v>1.6323000000000001</v>
      </c>
      <c r="J52" s="170">
        <f t="shared" si="3"/>
        <v>86.596630000000005</v>
      </c>
      <c r="K52" s="170">
        <f t="shared" si="3"/>
        <v>93.476929999999996</v>
      </c>
      <c r="L52" s="171">
        <f t="shared" si="1"/>
        <v>7.9452283535744881</v>
      </c>
    </row>
    <row r="53" spans="1:15" ht="15" customHeight="1" x14ac:dyDescent="0.25">
      <c r="A53" s="69" t="s">
        <v>136</v>
      </c>
      <c r="B53" s="170">
        <f>B51+B52</f>
        <v>45.39922</v>
      </c>
      <c r="C53" s="170">
        <f t="shared" ref="C53:K53" si="4">C51+C52</f>
        <v>45.699220000000004</v>
      </c>
      <c r="D53" s="170">
        <f t="shared" si="4"/>
        <v>226.27934400000004</v>
      </c>
      <c r="E53" s="170">
        <f t="shared" si="4"/>
        <v>230.599568</v>
      </c>
      <c r="F53" s="170">
        <f t="shared" si="4"/>
        <v>6.78</v>
      </c>
      <c r="G53" s="170">
        <f t="shared" si="4"/>
        <v>6.78</v>
      </c>
      <c r="H53" s="170">
        <f t="shared" si="4"/>
        <v>77.641625000000005</v>
      </c>
      <c r="I53" s="170">
        <f t="shared" si="4"/>
        <v>87.027675000000002</v>
      </c>
      <c r="J53" s="170">
        <f t="shared" si="4"/>
        <v>356.10018900000011</v>
      </c>
      <c r="K53" s="170">
        <f t="shared" si="4"/>
        <v>370.10646299999991</v>
      </c>
      <c r="L53" s="171">
        <f t="shared" si="1"/>
        <v>3.9332396984489626</v>
      </c>
      <c r="N53" s="16"/>
      <c r="O53" s="16"/>
    </row>
    <row r="54" spans="1:15" ht="15" customHeight="1" x14ac:dyDescent="0.25">
      <c r="A54" s="237" t="s">
        <v>137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</row>
    <row r="55" spans="1:15" ht="15" customHeight="1" x14ac:dyDescent="0.25">
      <c r="A55" s="235" t="s">
        <v>138</v>
      </c>
      <c r="B55" s="235"/>
      <c r="C55" s="235"/>
      <c r="D55" s="235"/>
      <c r="E55" s="235"/>
      <c r="F55" s="235"/>
      <c r="G55" s="235"/>
      <c r="H55" s="70"/>
      <c r="I55" s="70"/>
      <c r="J55" s="70"/>
      <c r="K55" s="70"/>
      <c r="L55" s="70"/>
      <c r="O55" t="s">
        <v>139</v>
      </c>
    </row>
    <row r="56" spans="1:15" ht="15" customHeight="1" x14ac:dyDescent="0.25">
      <c r="A56" s="236" t="s">
        <v>140</v>
      </c>
      <c r="B56" s="236"/>
      <c r="C56" s="236"/>
      <c r="D56" s="236"/>
      <c r="E56" s="236"/>
      <c r="F56" s="236"/>
      <c r="G56" s="236"/>
      <c r="H56" s="166"/>
      <c r="I56" s="71"/>
      <c r="J56" s="71"/>
      <c r="K56" s="71"/>
      <c r="L56" s="71"/>
    </row>
    <row r="57" spans="1:15" ht="15" customHeight="1" x14ac:dyDescent="0.25">
      <c r="A57" s="173" t="s">
        <v>76</v>
      </c>
      <c r="B57" s="73"/>
      <c r="C57" s="73"/>
      <c r="D57" s="72"/>
      <c r="E57" s="72"/>
      <c r="F57" s="72"/>
      <c r="G57" s="72"/>
      <c r="H57" s="72"/>
      <c r="I57" s="72"/>
      <c r="J57" s="72"/>
      <c r="K57" s="72"/>
      <c r="L57" s="72"/>
    </row>
    <row r="58" spans="1:15" ht="15" customHeight="1" x14ac:dyDescent="0.25">
      <c r="I58" s="72"/>
      <c r="J58" s="72"/>
      <c r="K58" s="72"/>
      <c r="L58" s="72"/>
    </row>
    <row r="59" spans="1:15" ht="15" customHeight="1" x14ac:dyDescent="0.25">
      <c r="C59" s="95"/>
      <c r="D59" s="95"/>
      <c r="E59" s="95"/>
      <c r="F59" s="95"/>
      <c r="G59" s="95"/>
      <c r="H59" s="95"/>
      <c r="I59" s="95"/>
      <c r="J59" s="95"/>
      <c r="K59" s="95"/>
    </row>
  </sheetData>
  <mergeCells count="11">
    <mergeCell ref="A55:G55"/>
    <mergeCell ref="A56:G56"/>
    <mergeCell ref="A54:L54"/>
    <mergeCell ref="A1:L1"/>
    <mergeCell ref="A3:A4"/>
    <mergeCell ref="B3:C3"/>
    <mergeCell ref="D3:E3"/>
    <mergeCell ref="F3:G3"/>
    <mergeCell ref="H3:I3"/>
    <mergeCell ref="J3:K3"/>
    <mergeCell ref="L3: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54"/>
  <sheetViews>
    <sheetView showGridLines="0" topLeftCell="L31" workbookViewId="0">
      <selection activeCell="AB11" sqref="AB11"/>
    </sheetView>
  </sheetViews>
  <sheetFormatPr defaultRowHeight="15" customHeight="1" x14ac:dyDescent="0.25"/>
  <cols>
    <col min="1" max="1" width="0" hidden="1" customWidth="1"/>
    <col min="2" max="2" width="18.42578125" hidden="1" customWidth="1"/>
    <col min="3" max="8" width="0" hidden="1" customWidth="1"/>
    <col min="9" max="10" width="10" hidden="1" customWidth="1"/>
    <col min="11" max="11" width="12.140625" hidden="1" customWidth="1"/>
    <col min="12" max="12" width="5.42578125" customWidth="1"/>
    <col min="13" max="13" width="17.7109375" customWidth="1"/>
    <col min="14" max="25" width="8.7109375" customWidth="1"/>
    <col min="26" max="26" width="11.5703125" customWidth="1"/>
    <col min="27" max="27" width="9.5703125" bestFit="1" customWidth="1"/>
    <col min="28" max="28" width="14" customWidth="1"/>
  </cols>
  <sheetData>
    <row r="1" spans="10:26" ht="41.25" customHeight="1" x14ac:dyDescent="0.25">
      <c r="J1" s="203"/>
      <c r="K1" s="203"/>
      <c r="L1" s="238" t="s">
        <v>143</v>
      </c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spans="10:26" ht="27" customHeight="1" x14ac:dyDescent="0.25">
      <c r="L2" s="248" t="s">
        <v>145</v>
      </c>
      <c r="M2" s="249" t="s">
        <v>146</v>
      </c>
      <c r="N2" s="224" t="s">
        <v>147</v>
      </c>
      <c r="O2" s="224"/>
      <c r="P2" s="224" t="s">
        <v>148</v>
      </c>
      <c r="Q2" s="224"/>
      <c r="R2" s="223" t="s">
        <v>192</v>
      </c>
      <c r="S2" s="223"/>
      <c r="T2" s="224" t="s">
        <v>144</v>
      </c>
      <c r="U2" s="224"/>
      <c r="V2" s="224" t="s">
        <v>149</v>
      </c>
      <c r="W2" s="224"/>
      <c r="X2" s="224" t="s">
        <v>150</v>
      </c>
      <c r="Y2" s="224"/>
      <c r="Z2" s="245" t="s">
        <v>274</v>
      </c>
    </row>
    <row r="3" spans="10:26" ht="15.75" customHeight="1" x14ac:dyDescent="0.25">
      <c r="L3" s="248"/>
      <c r="M3" s="249"/>
      <c r="N3" s="250" t="s">
        <v>151</v>
      </c>
      <c r="O3" s="250"/>
      <c r="P3" s="250" t="s">
        <v>151</v>
      </c>
      <c r="Q3" s="250"/>
      <c r="R3" s="250" t="s">
        <v>151</v>
      </c>
      <c r="S3" s="250"/>
      <c r="T3" s="250" t="s">
        <v>151</v>
      </c>
      <c r="U3" s="250"/>
      <c r="V3" s="250" t="s">
        <v>151</v>
      </c>
      <c r="W3" s="250"/>
      <c r="X3" s="250" t="s">
        <v>151</v>
      </c>
      <c r="Y3" s="250"/>
      <c r="Z3" s="246"/>
    </row>
    <row r="4" spans="10:26" ht="27.75" customHeight="1" x14ac:dyDescent="0.25">
      <c r="L4" s="248"/>
      <c r="M4" s="249"/>
      <c r="N4" s="102">
        <v>2019</v>
      </c>
      <c r="O4" s="102">
        <v>2020</v>
      </c>
      <c r="P4" s="102">
        <v>2019</v>
      </c>
      <c r="Q4" s="102">
        <v>2020</v>
      </c>
      <c r="R4" s="102">
        <v>2019</v>
      </c>
      <c r="S4" s="102">
        <v>2020</v>
      </c>
      <c r="T4" s="102">
        <v>2019</v>
      </c>
      <c r="U4" s="102">
        <v>2020</v>
      </c>
      <c r="V4" s="102">
        <v>2019</v>
      </c>
      <c r="W4" s="102">
        <v>2020</v>
      </c>
      <c r="X4" s="102">
        <v>2019</v>
      </c>
      <c r="Y4" s="102">
        <v>2020</v>
      </c>
      <c r="Z4" s="247"/>
    </row>
    <row r="5" spans="10:26" ht="15" customHeight="1" x14ac:dyDescent="0.25">
      <c r="L5" s="82">
        <v>1</v>
      </c>
      <c r="M5" s="83" t="s">
        <v>152</v>
      </c>
      <c r="N5" s="84">
        <v>162.11000000000001</v>
      </c>
      <c r="O5" s="84">
        <v>162.11000000000001</v>
      </c>
      <c r="P5" s="84">
        <v>4090.45</v>
      </c>
      <c r="Q5" s="84">
        <v>4092.45</v>
      </c>
      <c r="R5" s="84">
        <v>477.18</v>
      </c>
      <c r="S5" s="84">
        <v>477.18</v>
      </c>
      <c r="T5" s="84">
        <v>23.16</v>
      </c>
      <c r="U5" s="84">
        <v>23.16</v>
      </c>
      <c r="V5" s="84">
        <v>3085.6800000000003</v>
      </c>
      <c r="W5" s="84">
        <v>3610.02</v>
      </c>
      <c r="X5" s="84">
        <f>SUM(N5,P5,R5,T5,V5)</f>
        <v>7838.58</v>
      </c>
      <c r="Y5" s="85">
        <f>SUM(O5,Q5,S5,U5,W5)</f>
        <v>8364.92</v>
      </c>
      <c r="Z5" s="86">
        <f>Y5/X5*100-100</f>
        <v>6.7147365977000959</v>
      </c>
    </row>
    <row r="6" spans="10:26" ht="15" customHeight="1" x14ac:dyDescent="0.25">
      <c r="L6" s="82">
        <v>2</v>
      </c>
      <c r="M6" s="83" t="s">
        <v>153</v>
      </c>
      <c r="N6" s="84">
        <v>131.10499999999999</v>
      </c>
      <c r="O6" s="84">
        <v>131.10499999999999</v>
      </c>
      <c r="P6" s="87" t="s">
        <v>155</v>
      </c>
      <c r="Q6" s="87" t="s">
        <v>155</v>
      </c>
      <c r="R6" s="87" t="s">
        <v>155</v>
      </c>
      <c r="S6" s="87" t="s">
        <v>155</v>
      </c>
      <c r="T6" s="87" t="s">
        <v>155</v>
      </c>
      <c r="U6" s="87" t="s">
        <v>155</v>
      </c>
      <c r="V6" s="84">
        <v>5.3900000000000006</v>
      </c>
      <c r="W6" s="84">
        <v>5.6099999999999994</v>
      </c>
      <c r="X6" s="84">
        <f t="shared" ref="X6:Y41" si="0">SUM(N6,P6,R6,T6,V6)</f>
        <v>136.495</v>
      </c>
      <c r="Y6" s="85">
        <f t="shared" si="0"/>
        <v>136.71499999999997</v>
      </c>
      <c r="Z6" s="88">
        <f t="shared" ref="Z6:Z42" si="1">Y6/X6*100-100</f>
        <v>0.16117806513055655</v>
      </c>
    </row>
    <row r="7" spans="10:26" ht="15" customHeight="1" x14ac:dyDescent="0.25">
      <c r="L7" s="82">
        <v>3</v>
      </c>
      <c r="M7" s="83" t="s">
        <v>154</v>
      </c>
      <c r="N7" s="84">
        <v>34.11</v>
      </c>
      <c r="O7" s="84">
        <v>34.11</v>
      </c>
      <c r="P7" s="87" t="s">
        <v>155</v>
      </c>
      <c r="Q7" s="87" t="s">
        <v>155</v>
      </c>
      <c r="R7" s="87" t="s">
        <v>155</v>
      </c>
      <c r="S7" s="87" t="s">
        <v>155</v>
      </c>
      <c r="T7" s="87" t="s">
        <v>155</v>
      </c>
      <c r="U7" s="87" t="s">
        <v>155</v>
      </c>
      <c r="V7" s="84">
        <v>22.4</v>
      </c>
      <c r="W7" s="84">
        <v>41.23</v>
      </c>
      <c r="X7" s="84">
        <f t="shared" si="0"/>
        <v>56.51</v>
      </c>
      <c r="Y7" s="85">
        <f t="shared" si="0"/>
        <v>75.34</v>
      </c>
      <c r="Z7" s="88">
        <f t="shared" si="1"/>
        <v>33.321536011325435</v>
      </c>
    </row>
    <row r="8" spans="10:26" ht="15" customHeight="1" x14ac:dyDescent="0.25">
      <c r="L8" s="82">
        <v>4</v>
      </c>
      <c r="M8" s="83" t="s">
        <v>156</v>
      </c>
      <c r="N8" s="84">
        <v>70.7</v>
      </c>
      <c r="O8" s="84">
        <v>70.7</v>
      </c>
      <c r="P8" s="87" t="s">
        <v>155</v>
      </c>
      <c r="Q8" s="87" t="s">
        <v>155</v>
      </c>
      <c r="R8" s="84">
        <v>121.2</v>
      </c>
      <c r="S8" s="84">
        <v>121.2</v>
      </c>
      <c r="T8" s="87" t="s">
        <v>155</v>
      </c>
      <c r="U8" s="87" t="s">
        <v>155</v>
      </c>
      <c r="V8" s="84">
        <v>142.45000000000002</v>
      </c>
      <c r="W8" s="84">
        <v>151.57</v>
      </c>
      <c r="X8" s="84">
        <f t="shared" si="0"/>
        <v>334.35</v>
      </c>
      <c r="Y8" s="85">
        <f t="shared" si="0"/>
        <v>343.47</v>
      </c>
      <c r="Z8" s="88">
        <f t="shared" si="1"/>
        <v>2.7276805742485521</v>
      </c>
    </row>
    <row r="9" spans="10:26" ht="15" customHeight="1" x14ac:dyDescent="0.25">
      <c r="L9" s="82">
        <v>5</v>
      </c>
      <c r="M9" s="83" t="s">
        <v>157</v>
      </c>
      <c r="N9" s="84">
        <v>76</v>
      </c>
      <c r="O9" s="84">
        <v>76</v>
      </c>
      <c r="P9" s="87" t="s">
        <v>155</v>
      </c>
      <c r="Q9" s="87" t="s">
        <v>155</v>
      </c>
      <c r="R9" s="84">
        <v>230.5</v>
      </c>
      <c r="S9" s="84">
        <v>244.5</v>
      </c>
      <c r="T9" s="87" t="s">
        <v>155</v>
      </c>
      <c r="U9" s="87" t="s">
        <v>155</v>
      </c>
      <c r="V9" s="84">
        <v>231.35000000000002</v>
      </c>
      <c r="W9" s="84">
        <v>231.35000000000002</v>
      </c>
      <c r="X9" s="84">
        <f t="shared" si="0"/>
        <v>537.85</v>
      </c>
      <c r="Y9" s="85">
        <f t="shared" si="0"/>
        <v>551.85</v>
      </c>
      <c r="Z9" s="88">
        <f t="shared" si="1"/>
        <v>2.6029562145579774</v>
      </c>
    </row>
    <row r="10" spans="10:26" ht="15" customHeight="1" x14ac:dyDescent="0.25">
      <c r="L10" s="82">
        <v>6</v>
      </c>
      <c r="M10" s="83" t="s">
        <v>158</v>
      </c>
      <c r="N10" s="84">
        <v>0.05</v>
      </c>
      <c r="O10" s="84">
        <v>0.05</v>
      </c>
      <c r="P10" s="87" t="s">
        <v>155</v>
      </c>
      <c r="Q10" s="87" t="s">
        <v>155</v>
      </c>
      <c r="R10" s="87" t="s">
        <v>155</v>
      </c>
      <c r="S10" s="87" t="s">
        <v>155</v>
      </c>
      <c r="T10" s="87" t="s">
        <v>155</v>
      </c>
      <c r="U10" s="87">
        <v>0.34</v>
      </c>
      <c r="V10" s="84">
        <v>3.92</v>
      </c>
      <c r="W10" s="84">
        <v>4.78</v>
      </c>
      <c r="X10" s="84">
        <f t="shared" si="0"/>
        <v>3.9699999999999998</v>
      </c>
      <c r="Y10" s="85">
        <f t="shared" si="0"/>
        <v>5.17</v>
      </c>
      <c r="Z10" s="88">
        <f t="shared" si="1"/>
        <v>30.226700251889184</v>
      </c>
    </row>
    <row r="11" spans="10:26" ht="15" customHeight="1" x14ac:dyDescent="0.25">
      <c r="L11" s="82">
        <v>7</v>
      </c>
      <c r="M11" s="83" t="s">
        <v>159</v>
      </c>
      <c r="N11" s="84">
        <v>61.3</v>
      </c>
      <c r="O11" s="84">
        <v>68.95</v>
      </c>
      <c r="P11" s="84">
        <v>6073.07</v>
      </c>
      <c r="Q11" s="84">
        <v>7541.52</v>
      </c>
      <c r="R11" s="84">
        <v>77.3</v>
      </c>
      <c r="S11" s="84">
        <v>77.3</v>
      </c>
      <c r="T11" s="87" t="s">
        <v>155</v>
      </c>
      <c r="U11" s="87" t="s">
        <v>155</v>
      </c>
      <c r="V11" s="84">
        <v>2440.13</v>
      </c>
      <c r="W11" s="84">
        <v>2948.37</v>
      </c>
      <c r="X11" s="84">
        <f t="shared" si="0"/>
        <v>8651.7999999999993</v>
      </c>
      <c r="Y11" s="85">
        <f t="shared" si="0"/>
        <v>10636.14</v>
      </c>
      <c r="Z11" s="88">
        <f t="shared" si="1"/>
        <v>22.935574100187253</v>
      </c>
    </row>
    <row r="12" spans="10:26" ht="15" customHeight="1" x14ac:dyDescent="0.25">
      <c r="L12" s="82">
        <v>8</v>
      </c>
      <c r="M12" s="83" t="s">
        <v>160</v>
      </c>
      <c r="N12" s="84">
        <v>73.5</v>
      </c>
      <c r="O12" s="84">
        <v>73.5</v>
      </c>
      <c r="P12" s="87" t="s">
        <v>155</v>
      </c>
      <c r="Q12" s="87" t="s">
        <v>155</v>
      </c>
      <c r="R12" s="84">
        <v>205.66000000000003</v>
      </c>
      <c r="S12" s="84">
        <v>205.66000000000003</v>
      </c>
      <c r="T12" s="87" t="s">
        <v>155</v>
      </c>
      <c r="U12" s="87" t="s">
        <v>155</v>
      </c>
      <c r="V12" s="84">
        <v>224.52</v>
      </c>
      <c r="W12" s="84">
        <v>252.14000000000001</v>
      </c>
      <c r="X12" s="84">
        <f t="shared" si="0"/>
        <v>503.68000000000006</v>
      </c>
      <c r="Y12" s="85">
        <f t="shared" si="0"/>
        <v>531.30000000000007</v>
      </c>
      <c r="Z12" s="88">
        <f t="shared" si="1"/>
        <v>5.4836404066073641</v>
      </c>
    </row>
    <row r="13" spans="10:26" ht="15" customHeight="1" x14ac:dyDescent="0.25">
      <c r="L13" s="82">
        <v>9</v>
      </c>
      <c r="M13" s="83" t="s">
        <v>161</v>
      </c>
      <c r="N13" s="84">
        <v>860.61</v>
      </c>
      <c r="O13" s="84">
        <v>911.51</v>
      </c>
      <c r="P13" s="87" t="s">
        <v>155</v>
      </c>
      <c r="Q13" s="87" t="s">
        <v>155</v>
      </c>
      <c r="R13" s="84">
        <v>7.2</v>
      </c>
      <c r="S13" s="84">
        <v>7.2</v>
      </c>
      <c r="T13" s="87" t="s">
        <v>155</v>
      </c>
      <c r="U13" s="87" t="s">
        <v>155</v>
      </c>
      <c r="V13" s="84">
        <v>22.68</v>
      </c>
      <c r="W13" s="84">
        <v>32.93</v>
      </c>
      <c r="X13" s="84">
        <f t="shared" si="0"/>
        <v>890.49</v>
      </c>
      <c r="Y13" s="85">
        <f t="shared" si="0"/>
        <v>951.64</v>
      </c>
      <c r="Z13" s="88">
        <f t="shared" si="1"/>
        <v>6.8670058057923171</v>
      </c>
    </row>
    <row r="14" spans="10:26" ht="15" customHeight="1" x14ac:dyDescent="0.25">
      <c r="L14" s="82">
        <v>10</v>
      </c>
      <c r="M14" s="83" t="s">
        <v>162</v>
      </c>
      <c r="N14" s="84">
        <v>179.03</v>
      </c>
      <c r="O14" s="84">
        <v>180.48</v>
      </c>
      <c r="P14" s="87" t="s">
        <v>155</v>
      </c>
      <c r="Q14" s="87" t="s">
        <v>155</v>
      </c>
      <c r="R14" s="87" t="s">
        <v>155</v>
      </c>
      <c r="S14" s="87" t="s">
        <v>155</v>
      </c>
      <c r="T14" s="87" t="s">
        <v>155</v>
      </c>
      <c r="U14" s="87" t="s">
        <v>155</v>
      </c>
      <c r="V14" s="84">
        <v>14.83</v>
      </c>
      <c r="W14" s="84">
        <v>19.3</v>
      </c>
      <c r="X14" s="84">
        <f t="shared" si="0"/>
        <v>193.86</v>
      </c>
      <c r="Y14" s="85">
        <f t="shared" si="0"/>
        <v>199.78</v>
      </c>
      <c r="Z14" s="88">
        <f t="shared" si="1"/>
        <v>3.0537501289590381</v>
      </c>
    </row>
    <row r="15" spans="10:26" ht="15" customHeight="1" x14ac:dyDescent="0.25">
      <c r="L15" s="82">
        <v>11</v>
      </c>
      <c r="M15" s="83" t="s">
        <v>163</v>
      </c>
      <c r="N15" s="84">
        <v>4.05</v>
      </c>
      <c r="O15" s="84">
        <v>4.05</v>
      </c>
      <c r="P15" s="87" t="s">
        <v>155</v>
      </c>
      <c r="Q15" s="87" t="s">
        <v>155</v>
      </c>
      <c r="R15" s="84">
        <v>4.3</v>
      </c>
      <c r="S15" s="84">
        <v>4.3</v>
      </c>
      <c r="T15" s="87" t="s">
        <v>155</v>
      </c>
      <c r="U15" s="87" t="s">
        <v>155</v>
      </c>
      <c r="V15" s="84">
        <v>34.950000000000003</v>
      </c>
      <c r="W15" s="84">
        <v>38.400000000000006</v>
      </c>
      <c r="X15" s="84">
        <f t="shared" si="0"/>
        <v>43.300000000000004</v>
      </c>
      <c r="Y15" s="85">
        <f t="shared" si="0"/>
        <v>46.750000000000007</v>
      </c>
      <c r="Z15" s="88">
        <f t="shared" si="1"/>
        <v>7.9676674364896201</v>
      </c>
    </row>
    <row r="16" spans="10:26" ht="15" customHeight="1" x14ac:dyDescent="0.25">
      <c r="L16" s="82">
        <v>12</v>
      </c>
      <c r="M16" s="83" t="s">
        <v>164</v>
      </c>
      <c r="N16" s="84">
        <v>1254.73</v>
      </c>
      <c r="O16" s="84">
        <v>1280.73</v>
      </c>
      <c r="P16" s="84">
        <v>4694.8999999999996</v>
      </c>
      <c r="Q16" s="84">
        <v>4790.6000000000004</v>
      </c>
      <c r="R16" s="84">
        <v>1798.8</v>
      </c>
      <c r="S16" s="84">
        <v>1881.8</v>
      </c>
      <c r="T16" s="84">
        <v>1</v>
      </c>
      <c r="U16" s="84">
        <v>1</v>
      </c>
      <c r="V16" s="84">
        <v>6095.56</v>
      </c>
      <c r="W16" s="84">
        <v>7277.93</v>
      </c>
      <c r="X16" s="84">
        <f t="shared" si="0"/>
        <v>13844.99</v>
      </c>
      <c r="Y16" s="85">
        <f t="shared" si="0"/>
        <v>15232.060000000001</v>
      </c>
      <c r="Z16" s="88">
        <f t="shared" si="1"/>
        <v>10.018569894236123</v>
      </c>
    </row>
    <row r="17" spans="12:26" ht="15" customHeight="1" x14ac:dyDescent="0.25">
      <c r="L17" s="82">
        <v>13</v>
      </c>
      <c r="M17" s="83" t="s">
        <v>165</v>
      </c>
      <c r="N17" s="84">
        <v>222.02</v>
      </c>
      <c r="O17" s="84">
        <v>222.02</v>
      </c>
      <c r="P17" s="84">
        <v>52.5</v>
      </c>
      <c r="Q17" s="84">
        <v>62.5</v>
      </c>
      <c r="R17" s="84">
        <v>0.72</v>
      </c>
      <c r="S17" s="84">
        <v>0.72</v>
      </c>
      <c r="T17" s="87" t="s">
        <v>155</v>
      </c>
      <c r="U17" s="87" t="s">
        <v>155</v>
      </c>
      <c r="V17" s="84">
        <v>138.59</v>
      </c>
      <c r="W17" s="84">
        <v>142.22999999999999</v>
      </c>
      <c r="X17" s="84">
        <f t="shared" si="0"/>
        <v>413.83000000000004</v>
      </c>
      <c r="Y17" s="85">
        <f t="shared" si="0"/>
        <v>427.47</v>
      </c>
      <c r="Z17" s="88">
        <f t="shared" si="1"/>
        <v>3.2960394364835821</v>
      </c>
    </row>
    <row r="18" spans="12:26" ht="15" customHeight="1" x14ac:dyDescent="0.25">
      <c r="L18" s="82">
        <v>14</v>
      </c>
      <c r="M18" s="83" t="s">
        <v>166</v>
      </c>
      <c r="N18" s="84">
        <v>95.91</v>
      </c>
      <c r="O18" s="84">
        <v>95.91</v>
      </c>
      <c r="P18" s="84">
        <v>2519.89</v>
      </c>
      <c r="Q18" s="84">
        <v>2519.89</v>
      </c>
      <c r="R18" s="84">
        <v>105.35</v>
      </c>
      <c r="S18" s="84">
        <v>105.35</v>
      </c>
      <c r="T18" s="84">
        <v>15.4</v>
      </c>
      <c r="U18" s="84">
        <v>15.4</v>
      </c>
      <c r="V18" s="84">
        <v>1840.16</v>
      </c>
      <c r="W18" s="84">
        <v>2258.46</v>
      </c>
      <c r="X18" s="84">
        <f t="shared" si="0"/>
        <v>4576.71</v>
      </c>
      <c r="Y18" s="85">
        <f t="shared" si="0"/>
        <v>4995.01</v>
      </c>
      <c r="Z18" s="88">
        <f t="shared" si="1"/>
        <v>9.1397532288477947</v>
      </c>
    </row>
    <row r="19" spans="12:26" ht="15" customHeight="1" x14ac:dyDescent="0.25">
      <c r="L19" s="82">
        <v>15</v>
      </c>
      <c r="M19" s="83" t="s">
        <v>167</v>
      </c>
      <c r="N19" s="84">
        <v>375.57</v>
      </c>
      <c r="O19" s="84">
        <v>379.57499999999999</v>
      </c>
      <c r="P19" s="84">
        <v>4794.13</v>
      </c>
      <c r="Q19" s="84">
        <v>5000.33</v>
      </c>
      <c r="R19" s="84">
        <v>2516.1</v>
      </c>
      <c r="S19" s="84">
        <v>2516.1</v>
      </c>
      <c r="T19" s="84">
        <v>12.59</v>
      </c>
      <c r="U19" s="84">
        <v>12.59</v>
      </c>
      <c r="V19" s="84">
        <v>1633.54</v>
      </c>
      <c r="W19" s="84">
        <v>1801.8</v>
      </c>
      <c r="X19" s="84">
        <f t="shared" si="0"/>
        <v>9331.93</v>
      </c>
      <c r="Y19" s="85">
        <f t="shared" si="0"/>
        <v>9710.3949999999986</v>
      </c>
      <c r="Z19" s="88">
        <f t="shared" si="1"/>
        <v>4.0555919300723247</v>
      </c>
    </row>
    <row r="20" spans="12:26" ht="15" customHeight="1" x14ac:dyDescent="0.25">
      <c r="L20" s="82">
        <v>16</v>
      </c>
      <c r="M20" s="83" t="s">
        <v>168</v>
      </c>
      <c r="N20" s="84">
        <v>5.45</v>
      </c>
      <c r="O20" s="84">
        <v>5.45</v>
      </c>
      <c r="P20" s="87" t="s">
        <v>155</v>
      </c>
      <c r="Q20" s="87" t="s">
        <v>155</v>
      </c>
      <c r="R20" s="87" t="s">
        <v>155</v>
      </c>
      <c r="S20" s="87" t="s">
        <v>155</v>
      </c>
      <c r="T20" s="87" t="s">
        <v>155</v>
      </c>
      <c r="U20" s="87" t="s">
        <v>155</v>
      </c>
      <c r="V20" s="84">
        <v>3.44</v>
      </c>
      <c r="W20" s="84">
        <v>5.16</v>
      </c>
      <c r="X20" s="84">
        <f t="shared" si="0"/>
        <v>8.89</v>
      </c>
      <c r="Y20" s="85">
        <f t="shared" si="0"/>
        <v>10.61</v>
      </c>
      <c r="Z20" s="88">
        <f t="shared" si="1"/>
        <v>19.34758155230594</v>
      </c>
    </row>
    <row r="21" spans="12:26" ht="15" customHeight="1" x14ac:dyDescent="0.25">
      <c r="L21" s="82">
        <v>17</v>
      </c>
      <c r="M21" s="83" t="s">
        <v>169</v>
      </c>
      <c r="N21" s="84">
        <v>32.53</v>
      </c>
      <c r="O21" s="84">
        <v>32.53</v>
      </c>
      <c r="P21" s="87" t="s">
        <v>155</v>
      </c>
      <c r="Q21" s="87" t="s">
        <v>155</v>
      </c>
      <c r="R21" s="84">
        <v>13.8</v>
      </c>
      <c r="S21" s="84">
        <v>13.8</v>
      </c>
      <c r="T21" s="87" t="s">
        <v>155</v>
      </c>
      <c r="U21" s="87" t="s">
        <v>155</v>
      </c>
      <c r="V21" s="84">
        <v>0.12</v>
      </c>
      <c r="W21" s="84">
        <v>0.12</v>
      </c>
      <c r="X21" s="84">
        <f t="shared" si="0"/>
        <v>46.449999999999996</v>
      </c>
      <c r="Y21" s="85">
        <f t="shared" si="0"/>
        <v>46.449999999999996</v>
      </c>
      <c r="Z21" s="88">
        <f t="shared" si="1"/>
        <v>0</v>
      </c>
    </row>
    <row r="22" spans="12:26" ht="15" customHeight="1" x14ac:dyDescent="0.25">
      <c r="L22" s="82">
        <v>18</v>
      </c>
      <c r="M22" s="83" t="s">
        <v>170</v>
      </c>
      <c r="N22" s="84">
        <v>36.47</v>
      </c>
      <c r="O22" s="84">
        <v>36.47</v>
      </c>
      <c r="P22" s="87" t="s">
        <v>155</v>
      </c>
      <c r="Q22" s="87" t="s">
        <v>155</v>
      </c>
      <c r="R22" s="87" t="s">
        <v>155</v>
      </c>
      <c r="S22" s="87" t="s">
        <v>155</v>
      </c>
      <c r="T22" s="87" t="s">
        <v>155</v>
      </c>
      <c r="U22" s="87" t="s">
        <v>155</v>
      </c>
      <c r="V22" s="84">
        <v>0.5</v>
      </c>
      <c r="W22" s="84">
        <v>1.52</v>
      </c>
      <c r="X22" s="84">
        <f t="shared" si="0"/>
        <v>36.97</v>
      </c>
      <c r="Y22" s="85">
        <f t="shared" si="0"/>
        <v>37.99</v>
      </c>
      <c r="Z22" s="88">
        <f t="shared" si="1"/>
        <v>2.7589937787395371</v>
      </c>
    </row>
    <row r="23" spans="12:26" ht="15" customHeight="1" x14ac:dyDescent="0.25">
      <c r="L23" s="82">
        <v>19</v>
      </c>
      <c r="M23" s="83" t="s">
        <v>171</v>
      </c>
      <c r="N23" s="84">
        <v>30.67</v>
      </c>
      <c r="O23" s="84">
        <v>30.67</v>
      </c>
      <c r="P23" s="87" t="s">
        <v>155</v>
      </c>
      <c r="Q23" s="87" t="s">
        <v>155</v>
      </c>
      <c r="R23" s="87" t="s">
        <v>155</v>
      </c>
      <c r="S23" s="87" t="s">
        <v>155</v>
      </c>
      <c r="T23" s="87" t="s">
        <v>155</v>
      </c>
      <c r="U23" s="87" t="s">
        <v>155</v>
      </c>
      <c r="V23" s="84">
        <v>1</v>
      </c>
      <c r="W23" s="84">
        <v>1</v>
      </c>
      <c r="X23" s="84">
        <f t="shared" si="0"/>
        <v>31.67</v>
      </c>
      <c r="Y23" s="85">
        <f t="shared" si="0"/>
        <v>31.67</v>
      </c>
      <c r="Z23" s="88">
        <f t="shared" si="1"/>
        <v>0</v>
      </c>
    </row>
    <row r="24" spans="12:26" ht="15" customHeight="1" x14ac:dyDescent="0.25">
      <c r="L24" s="82">
        <v>20</v>
      </c>
      <c r="M24" s="83" t="s">
        <v>172</v>
      </c>
      <c r="N24" s="84">
        <v>64.625</v>
      </c>
      <c r="O24" s="84">
        <v>64.625</v>
      </c>
      <c r="P24" s="87" t="s">
        <v>155</v>
      </c>
      <c r="Q24" s="87" t="s">
        <v>155</v>
      </c>
      <c r="R24" s="84">
        <v>59.22</v>
      </c>
      <c r="S24" s="84">
        <v>59.22</v>
      </c>
      <c r="T24" s="87" t="s">
        <v>155</v>
      </c>
      <c r="U24" s="87" t="s">
        <v>155</v>
      </c>
      <c r="V24" s="84">
        <v>394.73</v>
      </c>
      <c r="W24" s="84">
        <v>397.84</v>
      </c>
      <c r="X24" s="84">
        <f t="shared" si="0"/>
        <v>518.57500000000005</v>
      </c>
      <c r="Y24" s="85">
        <f t="shared" si="0"/>
        <v>521.68499999999995</v>
      </c>
      <c r="Z24" s="88">
        <f t="shared" si="1"/>
        <v>0.59972038760061253</v>
      </c>
    </row>
    <row r="25" spans="12:26" ht="15" customHeight="1" x14ac:dyDescent="0.25">
      <c r="L25" s="82">
        <v>21</v>
      </c>
      <c r="M25" s="83" t="s">
        <v>173</v>
      </c>
      <c r="N25" s="84">
        <v>173.55</v>
      </c>
      <c r="O25" s="84">
        <v>173.55</v>
      </c>
      <c r="P25" s="87" t="s">
        <v>155</v>
      </c>
      <c r="Q25" s="87" t="s">
        <v>155</v>
      </c>
      <c r="R25" s="84">
        <v>317.10000000000002</v>
      </c>
      <c r="S25" s="84">
        <v>317.10000000000002</v>
      </c>
      <c r="T25" s="84">
        <v>9.25</v>
      </c>
      <c r="U25" s="84">
        <v>10.75</v>
      </c>
      <c r="V25" s="84">
        <v>905.62</v>
      </c>
      <c r="W25" s="84">
        <v>947.1</v>
      </c>
      <c r="X25" s="84">
        <f t="shared" si="0"/>
        <v>1405.52</v>
      </c>
      <c r="Y25" s="85">
        <f t="shared" si="0"/>
        <v>1448.5</v>
      </c>
      <c r="Z25" s="88">
        <f t="shared" si="1"/>
        <v>3.0579429677272572</v>
      </c>
    </row>
    <row r="26" spans="12:26" ht="15" customHeight="1" x14ac:dyDescent="0.25">
      <c r="L26" s="82">
        <v>22</v>
      </c>
      <c r="M26" s="83" t="s">
        <v>174</v>
      </c>
      <c r="N26" s="84">
        <v>23.85</v>
      </c>
      <c r="O26" s="84">
        <v>23.85</v>
      </c>
      <c r="P26" s="84">
        <v>4299.72</v>
      </c>
      <c r="Q26" s="84">
        <v>4299.72</v>
      </c>
      <c r="R26" s="84">
        <v>121.3</v>
      </c>
      <c r="S26" s="84">
        <v>121.3</v>
      </c>
      <c r="T26" s="87" t="s">
        <v>155</v>
      </c>
      <c r="U26" s="87" t="s">
        <v>155</v>
      </c>
      <c r="V26" s="84">
        <v>3226.79</v>
      </c>
      <c r="W26" s="84">
        <v>5137.91</v>
      </c>
      <c r="X26" s="84">
        <f t="shared" si="0"/>
        <v>7671.6600000000008</v>
      </c>
      <c r="Y26" s="85">
        <f t="shared" si="0"/>
        <v>9582.7800000000007</v>
      </c>
      <c r="Z26" s="88">
        <f t="shared" si="1"/>
        <v>24.911427253032599</v>
      </c>
    </row>
    <row r="27" spans="12:26" ht="15" customHeight="1" x14ac:dyDescent="0.25">
      <c r="L27" s="82">
        <v>23</v>
      </c>
      <c r="M27" s="83" t="s">
        <v>175</v>
      </c>
      <c r="N27" s="84">
        <v>52.11</v>
      </c>
      <c r="O27" s="84">
        <v>52.11</v>
      </c>
      <c r="P27" s="87" t="s">
        <v>155</v>
      </c>
      <c r="Q27" s="87" t="s">
        <v>155</v>
      </c>
      <c r="R27" s="87" t="s">
        <v>155</v>
      </c>
      <c r="S27" s="87" t="s">
        <v>155</v>
      </c>
      <c r="T27" s="87" t="s">
        <v>155</v>
      </c>
      <c r="U27" s="87" t="s">
        <v>155</v>
      </c>
      <c r="V27" s="84">
        <v>0.01</v>
      </c>
      <c r="W27" s="84">
        <v>7.0000000000000007E-2</v>
      </c>
      <c r="X27" s="84">
        <f t="shared" si="0"/>
        <v>52.12</v>
      </c>
      <c r="Y27" s="85">
        <f t="shared" si="0"/>
        <v>52.18</v>
      </c>
      <c r="Z27" s="88">
        <f t="shared" si="1"/>
        <v>0.11511895625480406</v>
      </c>
    </row>
    <row r="28" spans="12:26" ht="15" customHeight="1" x14ac:dyDescent="0.25">
      <c r="L28" s="82">
        <v>24</v>
      </c>
      <c r="M28" s="83" t="s">
        <v>176</v>
      </c>
      <c r="N28" s="84">
        <v>123.05</v>
      </c>
      <c r="O28" s="84">
        <v>123.05</v>
      </c>
      <c r="P28" s="84">
        <v>8968.9050000000007</v>
      </c>
      <c r="Q28" s="84">
        <v>9304.34</v>
      </c>
      <c r="R28" s="84">
        <v>997.55</v>
      </c>
      <c r="S28" s="84">
        <v>997.55</v>
      </c>
      <c r="T28" s="84">
        <v>6.4</v>
      </c>
      <c r="U28" s="84">
        <v>6.4</v>
      </c>
      <c r="V28" s="84">
        <v>2575.2199999999998</v>
      </c>
      <c r="W28" s="84">
        <v>3915.88</v>
      </c>
      <c r="X28" s="84">
        <f t="shared" si="0"/>
        <v>12671.124999999998</v>
      </c>
      <c r="Y28" s="85">
        <f t="shared" si="0"/>
        <v>14347.219999999998</v>
      </c>
      <c r="Z28" s="88">
        <f t="shared" si="1"/>
        <v>13.22767315451469</v>
      </c>
    </row>
    <row r="29" spans="12:26" ht="15" customHeight="1" x14ac:dyDescent="0.25">
      <c r="L29" s="82">
        <v>25</v>
      </c>
      <c r="M29" s="83" t="s">
        <v>177</v>
      </c>
      <c r="N29" s="84">
        <v>90.87</v>
      </c>
      <c r="O29" s="84">
        <v>90.87</v>
      </c>
      <c r="P29" s="84">
        <v>128.1</v>
      </c>
      <c r="Q29" s="84">
        <v>128.1</v>
      </c>
      <c r="R29" s="84">
        <v>159.1</v>
      </c>
      <c r="S29" s="84">
        <v>159.1</v>
      </c>
      <c r="T29" s="84">
        <v>18.5</v>
      </c>
      <c r="U29" s="84">
        <v>26</v>
      </c>
      <c r="V29" s="84">
        <v>3592.09</v>
      </c>
      <c r="W29" s="84">
        <v>3620.75</v>
      </c>
      <c r="X29" s="84">
        <f t="shared" si="0"/>
        <v>3988.6600000000003</v>
      </c>
      <c r="Y29" s="85">
        <f t="shared" si="0"/>
        <v>4024.82</v>
      </c>
      <c r="Z29" s="88">
        <f t="shared" si="1"/>
        <v>0.90657012630808254</v>
      </c>
    </row>
    <row r="30" spans="12:26" ht="15" customHeight="1" x14ac:dyDescent="0.25">
      <c r="L30" s="82">
        <v>26</v>
      </c>
      <c r="M30" s="83" t="s">
        <v>178</v>
      </c>
      <c r="N30" s="84">
        <v>16.010000000000002</v>
      </c>
      <c r="O30" s="84">
        <v>16.010000000000002</v>
      </c>
      <c r="P30" s="87" t="s">
        <v>155</v>
      </c>
      <c r="Q30" s="87" t="s">
        <v>155</v>
      </c>
      <c r="R30" s="87" t="s">
        <v>155</v>
      </c>
      <c r="S30" s="87" t="s">
        <v>155</v>
      </c>
      <c r="T30" s="87" t="s">
        <v>155</v>
      </c>
      <c r="U30" s="87" t="s">
        <v>155</v>
      </c>
      <c r="V30" s="84">
        <v>5.09</v>
      </c>
      <c r="W30" s="84">
        <v>9.41</v>
      </c>
      <c r="X30" s="84">
        <f t="shared" si="0"/>
        <v>21.1</v>
      </c>
      <c r="Y30" s="85">
        <f t="shared" si="0"/>
        <v>25.42</v>
      </c>
      <c r="Z30" s="88">
        <f t="shared" si="1"/>
        <v>20.473933649289094</v>
      </c>
    </row>
    <row r="31" spans="12:26" ht="15" customHeight="1" x14ac:dyDescent="0.25">
      <c r="L31" s="82">
        <v>27</v>
      </c>
      <c r="M31" s="83" t="s">
        <v>179</v>
      </c>
      <c r="N31" s="84">
        <v>25.1</v>
      </c>
      <c r="O31" s="84">
        <v>25.1</v>
      </c>
      <c r="P31" s="87" t="s">
        <v>155</v>
      </c>
      <c r="Q31" s="87" t="s">
        <v>155</v>
      </c>
      <c r="R31" s="84">
        <v>2115.5100000000002</v>
      </c>
      <c r="S31" s="84">
        <v>2115.5100000000002</v>
      </c>
      <c r="T31" s="87" t="s">
        <v>155</v>
      </c>
      <c r="U31" s="87" t="s">
        <v>155</v>
      </c>
      <c r="V31" s="84">
        <v>960.1</v>
      </c>
      <c r="W31" s="84">
        <v>1095.0999999999999</v>
      </c>
      <c r="X31" s="84">
        <f t="shared" si="0"/>
        <v>3100.71</v>
      </c>
      <c r="Y31" s="85">
        <f t="shared" si="0"/>
        <v>3235.71</v>
      </c>
      <c r="Z31" s="88">
        <f t="shared" si="1"/>
        <v>4.3538415395183705</v>
      </c>
    </row>
    <row r="32" spans="12:26" ht="15" customHeight="1" x14ac:dyDescent="0.25">
      <c r="L32" s="82">
        <v>28</v>
      </c>
      <c r="M32" s="83" t="s">
        <v>180</v>
      </c>
      <c r="N32" s="84">
        <v>214.32</v>
      </c>
      <c r="O32" s="84">
        <v>214.32</v>
      </c>
      <c r="P32" s="87" t="s">
        <v>155</v>
      </c>
      <c r="Q32" s="87" t="s">
        <v>155</v>
      </c>
      <c r="R32" s="84">
        <v>130.5</v>
      </c>
      <c r="S32" s="84">
        <v>130.5</v>
      </c>
      <c r="T32" s="87" t="s">
        <v>155</v>
      </c>
      <c r="U32" s="87" t="s">
        <v>155</v>
      </c>
      <c r="V32" s="84">
        <v>306.75</v>
      </c>
      <c r="W32" s="84">
        <v>315.89999999999998</v>
      </c>
      <c r="X32" s="84">
        <f t="shared" si="0"/>
        <v>651.56999999999994</v>
      </c>
      <c r="Y32" s="85">
        <f t="shared" si="0"/>
        <v>660.72</v>
      </c>
      <c r="Z32" s="88">
        <f t="shared" si="1"/>
        <v>1.4043003821538917</v>
      </c>
    </row>
    <row r="33" spans="2:27" ht="15" customHeight="1" x14ac:dyDescent="0.25">
      <c r="L33" s="82">
        <v>29</v>
      </c>
      <c r="M33" s="83" t="s">
        <v>181</v>
      </c>
      <c r="N33" s="84">
        <v>98.5</v>
      </c>
      <c r="O33" s="84">
        <v>98.5</v>
      </c>
      <c r="P33" s="87" t="s">
        <v>155</v>
      </c>
      <c r="Q33" s="87" t="s">
        <v>155</v>
      </c>
      <c r="R33" s="84">
        <v>319.92</v>
      </c>
      <c r="S33" s="84">
        <v>319.92</v>
      </c>
      <c r="T33" s="87" t="s">
        <v>155</v>
      </c>
      <c r="U33" s="87" t="s">
        <v>155</v>
      </c>
      <c r="V33" s="84">
        <v>75.95</v>
      </c>
      <c r="W33" s="84">
        <v>114.46000000000001</v>
      </c>
      <c r="X33" s="84">
        <f t="shared" si="0"/>
        <v>494.37</v>
      </c>
      <c r="Y33" s="85">
        <f t="shared" si="0"/>
        <v>532.88</v>
      </c>
      <c r="Z33" s="88">
        <f t="shared" si="1"/>
        <v>7.7897121589093103</v>
      </c>
    </row>
    <row r="34" spans="2:27" ht="15" customHeight="1" x14ac:dyDescent="0.25">
      <c r="L34" s="82">
        <v>30</v>
      </c>
      <c r="M34" s="83" t="s">
        <v>182</v>
      </c>
      <c r="N34" s="84">
        <v>5.25</v>
      </c>
      <c r="O34" s="84">
        <v>5.25</v>
      </c>
      <c r="P34" s="87" t="s">
        <v>155</v>
      </c>
      <c r="Q34" s="87" t="s">
        <v>155</v>
      </c>
      <c r="R34" s="87" t="s">
        <v>155</v>
      </c>
      <c r="S34" s="87" t="s">
        <v>155</v>
      </c>
      <c r="T34" s="87" t="s">
        <v>155</v>
      </c>
      <c r="U34" s="87" t="s">
        <v>155</v>
      </c>
      <c r="V34" s="84">
        <v>11.73</v>
      </c>
      <c r="W34" s="84">
        <v>12.19</v>
      </c>
      <c r="X34" s="84">
        <f t="shared" si="0"/>
        <v>16.98</v>
      </c>
      <c r="Y34" s="85">
        <f t="shared" si="0"/>
        <v>17.439999999999998</v>
      </c>
      <c r="Z34" s="88">
        <f t="shared" si="1"/>
        <v>2.709069493521767</v>
      </c>
      <c r="AA34" s="16"/>
    </row>
    <row r="35" spans="2:27" ht="15" customHeight="1" x14ac:dyDescent="0.25">
      <c r="L35" s="82">
        <v>31</v>
      </c>
      <c r="M35" s="83" t="s">
        <v>183</v>
      </c>
      <c r="N35" s="87" t="s">
        <v>155</v>
      </c>
      <c r="O35" s="87" t="s">
        <v>155</v>
      </c>
      <c r="P35" s="87" t="s">
        <v>155</v>
      </c>
      <c r="Q35" s="87" t="s">
        <v>155</v>
      </c>
      <c r="R35" s="87" t="s">
        <v>155</v>
      </c>
      <c r="S35" s="87" t="s">
        <v>155</v>
      </c>
      <c r="T35" s="87" t="s">
        <v>155</v>
      </c>
      <c r="U35" s="87" t="s">
        <v>155</v>
      </c>
      <c r="V35" s="84">
        <v>34.71</v>
      </c>
      <c r="W35" s="84">
        <v>40.549999999999997</v>
      </c>
      <c r="X35" s="84">
        <f t="shared" si="0"/>
        <v>34.71</v>
      </c>
      <c r="Y35" s="85">
        <f t="shared" si="0"/>
        <v>40.549999999999997</v>
      </c>
      <c r="Z35" s="88">
        <f t="shared" si="1"/>
        <v>16.825122443099943</v>
      </c>
      <c r="AA35" s="16"/>
    </row>
    <row r="36" spans="2:27" ht="15" customHeight="1" x14ac:dyDescent="0.25">
      <c r="L36" s="82">
        <v>32</v>
      </c>
      <c r="M36" s="83" t="s">
        <v>184</v>
      </c>
      <c r="N36" s="87" t="s">
        <v>155</v>
      </c>
      <c r="O36" s="87" t="s">
        <v>155</v>
      </c>
      <c r="P36" s="87" t="s">
        <v>155</v>
      </c>
      <c r="Q36" s="87" t="s">
        <v>155</v>
      </c>
      <c r="R36" s="87" t="s">
        <v>155</v>
      </c>
      <c r="S36" s="87" t="s">
        <v>155</v>
      </c>
      <c r="T36" s="87" t="s">
        <v>155</v>
      </c>
      <c r="U36" s="87" t="s">
        <v>155</v>
      </c>
      <c r="V36" s="84">
        <v>5.4600000000000009</v>
      </c>
      <c r="W36" s="84">
        <v>5.4600000000000009</v>
      </c>
      <c r="X36" s="84">
        <f t="shared" si="0"/>
        <v>5.4600000000000009</v>
      </c>
      <c r="Y36" s="85">
        <f t="shared" si="0"/>
        <v>5.4600000000000009</v>
      </c>
      <c r="Z36" s="88">
        <f t="shared" si="1"/>
        <v>0</v>
      </c>
      <c r="AA36" s="16"/>
    </row>
    <row r="37" spans="2:27" ht="15" customHeight="1" x14ac:dyDescent="0.25">
      <c r="L37" s="82">
        <v>33</v>
      </c>
      <c r="M37" s="83" t="s">
        <v>185</v>
      </c>
      <c r="N37" s="87" t="s">
        <v>155</v>
      </c>
      <c r="O37" s="87" t="s">
        <v>155</v>
      </c>
      <c r="P37" s="87" t="s">
        <v>155</v>
      </c>
      <c r="Q37" s="87" t="s">
        <v>155</v>
      </c>
      <c r="R37" s="87" t="s">
        <v>155</v>
      </c>
      <c r="S37" s="87" t="s">
        <v>155</v>
      </c>
      <c r="T37" s="87" t="s">
        <v>155</v>
      </c>
      <c r="U37" s="87" t="s">
        <v>155</v>
      </c>
      <c r="V37" s="84">
        <v>14.47</v>
      </c>
      <c r="W37" s="84">
        <v>19.86</v>
      </c>
      <c r="X37" s="84">
        <f t="shared" si="0"/>
        <v>14.47</v>
      </c>
      <c r="Y37" s="85">
        <f t="shared" si="0"/>
        <v>19.86</v>
      </c>
      <c r="Z37" s="88">
        <f t="shared" si="1"/>
        <v>37.249481686247407</v>
      </c>
      <c r="AA37" s="16"/>
    </row>
    <row r="38" spans="2:27" ht="15" customHeight="1" x14ac:dyDescent="0.25">
      <c r="L38" s="82">
        <v>34</v>
      </c>
      <c r="M38" s="83" t="s">
        <v>186</v>
      </c>
      <c r="N38" s="87" t="s">
        <v>155</v>
      </c>
      <c r="O38" s="87" t="s">
        <v>155</v>
      </c>
      <c r="P38" s="87" t="s">
        <v>155</v>
      </c>
      <c r="Q38" s="87" t="s">
        <v>155</v>
      </c>
      <c r="R38" s="87" t="s">
        <v>155</v>
      </c>
      <c r="S38" s="87" t="s">
        <v>155</v>
      </c>
      <c r="T38" s="84">
        <v>52</v>
      </c>
      <c r="U38" s="84">
        <v>52</v>
      </c>
      <c r="V38" s="84">
        <v>126.89000000000001</v>
      </c>
      <c r="W38" s="84">
        <v>165.16</v>
      </c>
      <c r="X38" s="84">
        <f t="shared" si="0"/>
        <v>178.89000000000001</v>
      </c>
      <c r="Y38" s="85">
        <f t="shared" si="0"/>
        <v>217.16</v>
      </c>
      <c r="Z38" s="88">
        <f t="shared" si="1"/>
        <v>21.393034825870629</v>
      </c>
      <c r="AA38" s="16"/>
    </row>
    <row r="39" spans="2:27" ht="15" customHeight="1" x14ac:dyDescent="0.25">
      <c r="L39" s="82">
        <v>35</v>
      </c>
      <c r="M39" s="83" t="s">
        <v>187</v>
      </c>
      <c r="N39" s="87" t="s">
        <v>155</v>
      </c>
      <c r="O39" s="87" t="s">
        <v>155</v>
      </c>
      <c r="P39" s="87" t="s">
        <v>155</v>
      </c>
      <c r="Q39" s="87" t="s">
        <v>155</v>
      </c>
      <c r="R39" s="87" t="s">
        <v>155</v>
      </c>
      <c r="S39" s="87" t="s">
        <v>155</v>
      </c>
      <c r="T39" s="87" t="s">
        <v>155</v>
      </c>
      <c r="U39" s="87" t="s">
        <v>155</v>
      </c>
      <c r="V39" s="84">
        <v>0.75</v>
      </c>
      <c r="W39" s="84">
        <v>0.75</v>
      </c>
      <c r="X39" s="84">
        <f t="shared" si="0"/>
        <v>0.75</v>
      </c>
      <c r="Y39" s="85">
        <f t="shared" si="0"/>
        <v>0.75</v>
      </c>
      <c r="Z39" s="88">
        <f t="shared" si="1"/>
        <v>0</v>
      </c>
      <c r="AA39" s="16"/>
    </row>
    <row r="40" spans="2:27" ht="15" customHeight="1" x14ac:dyDescent="0.25">
      <c r="L40" s="82">
        <v>36</v>
      </c>
      <c r="M40" s="83" t="s">
        <v>189</v>
      </c>
      <c r="N40" s="87" t="s">
        <v>155</v>
      </c>
      <c r="O40" s="87" t="s">
        <v>155</v>
      </c>
      <c r="P40" s="87" t="s">
        <v>155</v>
      </c>
      <c r="Q40" s="87" t="s">
        <v>155</v>
      </c>
      <c r="R40" s="87" t="s">
        <v>155</v>
      </c>
      <c r="S40" s="87" t="s">
        <v>155</v>
      </c>
      <c r="T40" s="87" t="s">
        <v>155</v>
      </c>
      <c r="U40" s="87" t="s">
        <v>155</v>
      </c>
      <c r="V40" s="84">
        <v>3.1399999999999997</v>
      </c>
      <c r="W40" s="84">
        <v>5.5100000000000007</v>
      </c>
      <c r="X40" s="84">
        <f t="shared" si="0"/>
        <v>3.1399999999999997</v>
      </c>
      <c r="Y40" s="85">
        <f t="shared" si="0"/>
        <v>5.5100000000000007</v>
      </c>
      <c r="Z40" s="88">
        <f t="shared" si="1"/>
        <v>75.477707006369457</v>
      </c>
      <c r="AA40" s="16"/>
    </row>
    <row r="41" spans="2:27" ht="15" customHeight="1" x14ac:dyDescent="0.25">
      <c r="L41" s="82">
        <v>37</v>
      </c>
      <c r="M41" s="83" t="s">
        <v>188</v>
      </c>
      <c r="N41" s="87" t="s">
        <v>155</v>
      </c>
      <c r="O41" s="87" t="s">
        <v>155</v>
      </c>
      <c r="P41" s="84">
        <v>4.3</v>
      </c>
      <c r="Q41" s="84">
        <v>4.3</v>
      </c>
      <c r="R41" s="87" t="s">
        <v>155</v>
      </c>
      <c r="S41" s="87" t="s">
        <v>155</v>
      </c>
      <c r="T41" s="87" t="s">
        <v>155</v>
      </c>
      <c r="U41" s="87" t="s">
        <v>155</v>
      </c>
      <c r="V41" s="87" t="s">
        <v>155</v>
      </c>
      <c r="W41" s="87" t="s">
        <v>155</v>
      </c>
      <c r="X41" s="84">
        <f t="shared" si="0"/>
        <v>4.3</v>
      </c>
      <c r="Y41" s="85">
        <f t="shared" si="0"/>
        <v>4.3</v>
      </c>
      <c r="Z41" s="88">
        <f t="shared" si="1"/>
        <v>0</v>
      </c>
      <c r="AA41" s="16"/>
    </row>
    <row r="42" spans="2:27" ht="22.5" customHeight="1" x14ac:dyDescent="0.25">
      <c r="L42" s="251" t="s">
        <v>190</v>
      </c>
      <c r="M42" s="252"/>
      <c r="N42" s="134">
        <f>SUM(N5:N41)</f>
        <v>4593.1500000000005</v>
      </c>
      <c r="O42" s="134">
        <f>SUM(O5:O41)</f>
        <v>4683.1549999999997</v>
      </c>
      <c r="P42" s="134">
        <f>SUM(P5:P41)</f>
        <v>35625.965000000004</v>
      </c>
      <c r="Q42" s="134">
        <f>SUM(Q5:Q41)</f>
        <v>37743.750000000007</v>
      </c>
      <c r="R42" s="134">
        <f>SUM(R5:R41)</f>
        <v>9778.3100000000013</v>
      </c>
      <c r="S42" s="134">
        <v>9778.3100000000013</v>
      </c>
      <c r="T42" s="134">
        <f t="shared" ref="T42:Y42" si="2">SUM(T5:T41)</f>
        <v>138.30000000000001</v>
      </c>
      <c r="U42" s="134">
        <f t="shared" si="2"/>
        <v>147.63999999999999</v>
      </c>
      <c r="V42" s="134">
        <f t="shared" si="2"/>
        <v>28180.71</v>
      </c>
      <c r="W42" s="134">
        <f t="shared" si="2"/>
        <v>34627.820000000014</v>
      </c>
      <c r="X42" s="134">
        <f t="shared" si="2"/>
        <v>78316.435000000027</v>
      </c>
      <c r="Y42" s="134">
        <f t="shared" si="2"/>
        <v>87077.675000000017</v>
      </c>
      <c r="Z42" s="89">
        <f t="shared" si="1"/>
        <v>11.186974994456776</v>
      </c>
      <c r="AA42" s="16"/>
    </row>
    <row r="43" spans="2:27" ht="18.75" customHeight="1" x14ac:dyDescent="0.25">
      <c r="L43" s="172" t="s">
        <v>191</v>
      </c>
      <c r="M43" s="90"/>
      <c r="N43" s="90"/>
      <c r="O43" s="31"/>
      <c r="P43" s="31"/>
      <c r="Q43" s="31"/>
      <c r="R43" s="31"/>
      <c r="S43" s="31"/>
      <c r="T43" s="31"/>
      <c r="U43" s="91"/>
      <c r="V43" s="31"/>
      <c r="W43" s="91"/>
      <c r="Z43" s="92"/>
      <c r="AA43" s="16"/>
    </row>
    <row r="44" spans="2:27" ht="15" customHeight="1" x14ac:dyDescent="0.25">
      <c r="B44" s="79"/>
      <c r="C44" s="80"/>
      <c r="D44" s="80"/>
      <c r="E44" s="80"/>
      <c r="F44" s="80"/>
      <c r="G44" s="80"/>
      <c r="H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Y44" s="15"/>
    </row>
    <row r="45" spans="2:27" ht="15" customHeight="1" x14ac:dyDescent="0.25">
      <c r="C45" s="81"/>
      <c r="D45" s="81"/>
      <c r="E45" s="81"/>
      <c r="F45" s="81"/>
      <c r="G45" s="81"/>
      <c r="H45" s="1"/>
      <c r="L45" s="1"/>
      <c r="M45" s="1"/>
    </row>
    <row r="46" spans="2:27" ht="15" customHeight="1" x14ac:dyDescent="0.25">
      <c r="C46" s="81"/>
      <c r="D46" s="81"/>
      <c r="E46" s="81"/>
      <c r="F46" s="81"/>
      <c r="G46" s="81"/>
      <c r="H46" s="1"/>
    </row>
    <row r="47" spans="2:27" ht="15" customHeight="1" x14ac:dyDescent="0.25">
      <c r="C47" s="81"/>
      <c r="D47" s="81"/>
      <c r="E47" s="81"/>
      <c r="F47" s="81"/>
      <c r="G47" s="81"/>
      <c r="H47" s="1"/>
    </row>
    <row r="51" ht="23.25" customHeight="1" x14ac:dyDescent="0.25"/>
    <row r="52" ht="24" customHeight="1" x14ac:dyDescent="0.25"/>
    <row r="53" ht="50.25" customHeight="1" x14ac:dyDescent="0.25"/>
    <row r="54" ht="24" customHeight="1" x14ac:dyDescent="0.25"/>
  </sheetData>
  <mergeCells count="17">
    <mergeCell ref="L42:M42"/>
    <mergeCell ref="N3:O3"/>
    <mergeCell ref="P3:Q3"/>
    <mergeCell ref="R3:S3"/>
    <mergeCell ref="T3:U3"/>
    <mergeCell ref="Z2:Z4"/>
    <mergeCell ref="L1:Z1"/>
    <mergeCell ref="L2:L4"/>
    <mergeCell ref="M2:M4"/>
    <mergeCell ref="N2:O2"/>
    <mergeCell ref="V3:W3"/>
    <mergeCell ref="X3:Y3"/>
    <mergeCell ref="P2:Q2"/>
    <mergeCell ref="R2:S2"/>
    <mergeCell ref="T2:U2"/>
    <mergeCell ref="V2:W2"/>
    <mergeCell ref="X2:Y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N52" sqref="N52"/>
    </sheetView>
  </sheetViews>
  <sheetFormatPr defaultRowHeight="15" x14ac:dyDescent="0.25"/>
  <cols>
    <col min="1" max="1" width="9.140625" style="76"/>
    <col min="2" max="2" width="17.28515625" style="76" customWidth="1"/>
    <col min="3" max="3" width="10.85546875" style="76" customWidth="1"/>
    <col min="4" max="4" width="10.42578125" style="76" customWidth="1"/>
    <col min="5" max="5" width="9.140625" style="76"/>
    <col min="6" max="6" width="9.7109375" style="76" customWidth="1"/>
    <col min="7" max="7" width="11" style="76" customWidth="1"/>
    <col min="8" max="8" width="9.7109375" style="76" customWidth="1"/>
    <col min="9" max="10" width="9.140625" style="76"/>
    <col min="11" max="11" width="15.140625" style="76" customWidth="1"/>
    <col min="12" max="16384" width="9.140625" style="76"/>
  </cols>
  <sheetData>
    <row r="1" spans="1:9" ht="43.5" customHeight="1" x14ac:dyDescent="0.25">
      <c r="A1" s="255" t="s">
        <v>275</v>
      </c>
      <c r="B1" s="255"/>
      <c r="C1" s="255"/>
      <c r="D1" s="255"/>
      <c r="E1" s="255"/>
      <c r="F1" s="255"/>
      <c r="G1" s="255"/>
      <c r="H1" s="255"/>
      <c r="I1" s="255"/>
    </row>
    <row r="2" spans="1:9" ht="24" customHeight="1" x14ac:dyDescent="0.25">
      <c r="A2" s="256" t="s">
        <v>193</v>
      </c>
      <c r="B2" s="256" t="s">
        <v>194</v>
      </c>
      <c r="C2" s="256" t="s">
        <v>273</v>
      </c>
      <c r="D2" s="256" t="s">
        <v>195</v>
      </c>
      <c r="E2" s="259" t="s">
        <v>196</v>
      </c>
      <c r="F2" s="259"/>
      <c r="G2" s="259"/>
      <c r="H2" s="260"/>
      <c r="I2" s="256" t="s">
        <v>197</v>
      </c>
    </row>
    <row r="3" spans="1:9" x14ac:dyDescent="0.25">
      <c r="A3" s="257"/>
      <c r="B3" s="257"/>
      <c r="C3" s="257"/>
      <c r="D3" s="257"/>
      <c r="E3" s="174" t="s">
        <v>198</v>
      </c>
      <c r="F3" s="174" t="s">
        <v>199</v>
      </c>
      <c r="G3" s="174" t="s">
        <v>200</v>
      </c>
      <c r="H3" s="175" t="s">
        <v>201</v>
      </c>
      <c r="I3" s="257"/>
    </row>
    <row r="4" spans="1:9" ht="15" customHeight="1" x14ac:dyDescent="0.25">
      <c r="A4" s="258"/>
      <c r="B4" s="258"/>
      <c r="C4" s="258"/>
      <c r="D4" s="176" t="s">
        <v>202</v>
      </c>
      <c r="E4" s="177" t="s">
        <v>202</v>
      </c>
      <c r="F4" s="177" t="s">
        <v>202</v>
      </c>
      <c r="G4" s="177" t="s">
        <v>202</v>
      </c>
      <c r="H4" s="177" t="s">
        <v>203</v>
      </c>
      <c r="I4" s="258" t="s">
        <v>151</v>
      </c>
    </row>
    <row r="5" spans="1:9" x14ac:dyDescent="0.25">
      <c r="A5" s="77">
        <v>1</v>
      </c>
      <c r="B5" s="77">
        <v>2</v>
      </c>
      <c r="C5" s="178">
        <v>3</v>
      </c>
      <c r="D5" s="77">
        <v>4</v>
      </c>
      <c r="E5" s="77">
        <v>5</v>
      </c>
      <c r="F5" s="77">
        <v>6</v>
      </c>
      <c r="G5" s="77">
        <v>7</v>
      </c>
      <c r="H5" s="179">
        <v>8</v>
      </c>
      <c r="I5" s="180">
        <v>9</v>
      </c>
    </row>
    <row r="6" spans="1:9" x14ac:dyDescent="0.25">
      <c r="A6" s="181">
        <v>1</v>
      </c>
      <c r="B6" s="182" t="s">
        <v>152</v>
      </c>
      <c r="C6" s="183">
        <v>266744</v>
      </c>
      <c r="D6" s="184">
        <v>34045</v>
      </c>
      <c r="E6" s="185">
        <v>10487</v>
      </c>
      <c r="F6" s="185">
        <v>22972</v>
      </c>
      <c r="G6" s="185">
        <v>77803</v>
      </c>
      <c r="H6" s="185">
        <v>3815.5949999999998</v>
      </c>
      <c r="I6" s="186">
        <v>28.204999999999998</v>
      </c>
    </row>
    <row r="7" spans="1:9" x14ac:dyDescent="0.25">
      <c r="A7" s="181">
        <v>2</v>
      </c>
      <c r="B7" s="182" t="s">
        <v>153</v>
      </c>
      <c r="C7" s="183">
        <v>3609</v>
      </c>
      <c r="D7" s="184">
        <v>22</v>
      </c>
      <c r="E7" s="185">
        <v>5410</v>
      </c>
      <c r="F7" s="185">
        <v>35065</v>
      </c>
      <c r="G7" s="185">
        <v>36694</v>
      </c>
      <c r="H7" s="185">
        <v>963.2</v>
      </c>
      <c r="I7" s="187" t="s">
        <v>155</v>
      </c>
    </row>
    <row r="8" spans="1:9" x14ac:dyDescent="0.25">
      <c r="A8" s="181">
        <v>3</v>
      </c>
      <c r="B8" s="182" t="s">
        <v>154</v>
      </c>
      <c r="C8" s="183">
        <v>138483</v>
      </c>
      <c r="D8" s="184">
        <v>45</v>
      </c>
      <c r="E8" s="185">
        <v>10556</v>
      </c>
      <c r="F8" s="185">
        <v>46879</v>
      </c>
      <c r="G8" s="185">
        <v>647761</v>
      </c>
      <c r="H8" s="185">
        <v>1605</v>
      </c>
      <c r="I8" s="187" t="s">
        <v>155</v>
      </c>
    </row>
    <row r="9" spans="1:9" x14ac:dyDescent="0.25">
      <c r="A9" s="181">
        <v>4</v>
      </c>
      <c r="B9" s="182" t="s">
        <v>204</v>
      </c>
      <c r="C9" s="183">
        <v>129925</v>
      </c>
      <c r="D9" s="184">
        <v>2813</v>
      </c>
      <c r="E9" s="185">
        <v>38432</v>
      </c>
      <c r="F9" s="185">
        <v>12303</v>
      </c>
      <c r="G9" s="185">
        <v>1735227</v>
      </c>
      <c r="H9" s="185">
        <v>6770</v>
      </c>
      <c r="I9" s="186">
        <v>1</v>
      </c>
    </row>
    <row r="10" spans="1:9" x14ac:dyDescent="0.25">
      <c r="A10" s="181">
        <v>5</v>
      </c>
      <c r="B10" s="182" t="s">
        <v>205</v>
      </c>
      <c r="C10" s="183">
        <v>59700</v>
      </c>
      <c r="D10" s="184">
        <v>61970</v>
      </c>
      <c r="E10" s="185">
        <v>2042</v>
      </c>
      <c r="F10" s="185">
        <v>42232</v>
      </c>
      <c r="G10" s="185">
        <v>3311</v>
      </c>
      <c r="H10" s="185">
        <v>31372</v>
      </c>
      <c r="I10" s="186">
        <v>0.33</v>
      </c>
    </row>
    <row r="11" spans="1:9" x14ac:dyDescent="0.25">
      <c r="A11" s="181">
        <v>6</v>
      </c>
      <c r="B11" s="182" t="s">
        <v>158</v>
      </c>
      <c r="C11" s="183">
        <v>4226</v>
      </c>
      <c r="D11" s="184">
        <v>15</v>
      </c>
      <c r="E11" s="185">
        <v>707</v>
      </c>
      <c r="F11" s="185">
        <v>393</v>
      </c>
      <c r="G11" s="185">
        <v>1093</v>
      </c>
      <c r="H11" s="185">
        <v>32.72</v>
      </c>
      <c r="I11" s="187" t="s">
        <v>155</v>
      </c>
    </row>
    <row r="12" spans="1:9" x14ac:dyDescent="0.25">
      <c r="A12" s="181">
        <v>7</v>
      </c>
      <c r="B12" s="182" t="s">
        <v>159</v>
      </c>
      <c r="C12" s="183">
        <v>435287</v>
      </c>
      <c r="D12" s="184">
        <v>11522</v>
      </c>
      <c r="E12" s="185">
        <v>4754</v>
      </c>
      <c r="F12" s="185">
        <v>9253</v>
      </c>
      <c r="G12" s="185">
        <v>31603</v>
      </c>
      <c r="H12" s="185">
        <v>13576.6</v>
      </c>
      <c r="I12" s="186">
        <v>19.245000000000001</v>
      </c>
    </row>
    <row r="13" spans="1:9" x14ac:dyDescent="0.25">
      <c r="A13" s="181">
        <v>8</v>
      </c>
      <c r="B13" s="182" t="s">
        <v>160</v>
      </c>
      <c r="C13" s="183">
        <v>63436</v>
      </c>
      <c r="D13" s="184">
        <v>1293</v>
      </c>
      <c r="E13" s="185">
        <v>34625</v>
      </c>
      <c r="F13" s="185">
        <v>56727</v>
      </c>
      <c r="G13" s="185">
        <v>93853</v>
      </c>
      <c r="H13" s="185">
        <v>2321.25</v>
      </c>
      <c r="I13" s="186">
        <v>4.8849999999999998</v>
      </c>
    </row>
    <row r="14" spans="1:9" x14ac:dyDescent="0.25">
      <c r="A14" s="181">
        <v>9</v>
      </c>
      <c r="B14" s="182" t="s">
        <v>161</v>
      </c>
      <c r="C14" s="183">
        <v>47706</v>
      </c>
      <c r="D14" s="184">
        <v>6</v>
      </c>
      <c r="E14" s="185">
        <v>78100</v>
      </c>
      <c r="F14" s="185">
        <v>22592</v>
      </c>
      <c r="G14" s="185">
        <v>33909</v>
      </c>
      <c r="H14" s="185">
        <v>1905.5</v>
      </c>
      <c r="I14" s="186">
        <v>1</v>
      </c>
    </row>
    <row r="15" spans="1:9" x14ac:dyDescent="0.25">
      <c r="A15" s="181">
        <v>10</v>
      </c>
      <c r="B15" s="182" t="s">
        <v>162</v>
      </c>
      <c r="C15" s="183">
        <v>3200</v>
      </c>
      <c r="D15" s="184">
        <v>39</v>
      </c>
      <c r="E15" s="185">
        <v>15387</v>
      </c>
      <c r="F15" s="185">
        <v>144316</v>
      </c>
      <c r="G15" s="185">
        <v>51224</v>
      </c>
      <c r="H15" s="185">
        <v>8129.85</v>
      </c>
      <c r="I15" s="187" t="s">
        <v>155</v>
      </c>
    </row>
    <row r="16" spans="1:9" x14ac:dyDescent="0.25">
      <c r="A16" s="181">
        <v>11</v>
      </c>
      <c r="B16" s="182" t="s">
        <v>163</v>
      </c>
      <c r="C16" s="183">
        <v>7855</v>
      </c>
      <c r="D16" s="184">
        <v>4670</v>
      </c>
      <c r="E16" s="185">
        <v>12733</v>
      </c>
      <c r="F16" s="185">
        <v>9450</v>
      </c>
      <c r="G16" s="185">
        <v>790515</v>
      </c>
      <c r="H16" s="185">
        <v>3769.9</v>
      </c>
      <c r="I16" s="187" t="s">
        <v>155</v>
      </c>
    </row>
    <row r="17" spans="1:9" x14ac:dyDescent="0.25">
      <c r="A17" s="181">
        <v>12</v>
      </c>
      <c r="B17" s="182" t="s">
        <v>164</v>
      </c>
      <c r="C17" s="183">
        <v>510942</v>
      </c>
      <c r="D17" s="184">
        <v>7420</v>
      </c>
      <c r="E17" s="185">
        <v>3210</v>
      </c>
      <c r="F17" s="185">
        <v>52638</v>
      </c>
      <c r="G17" s="185">
        <v>7781</v>
      </c>
      <c r="H17" s="185">
        <v>7854</v>
      </c>
      <c r="I17" s="186">
        <v>13.622</v>
      </c>
    </row>
    <row r="18" spans="1:9" x14ac:dyDescent="0.25">
      <c r="A18" s="181">
        <v>13</v>
      </c>
      <c r="B18" s="182" t="s">
        <v>165</v>
      </c>
      <c r="C18" s="183">
        <v>152771</v>
      </c>
      <c r="D18" s="184">
        <v>818</v>
      </c>
      <c r="E18" s="185">
        <v>1735</v>
      </c>
      <c r="F18" s="185">
        <v>41912</v>
      </c>
      <c r="G18" s="185">
        <v>54367</v>
      </c>
      <c r="H18" s="185">
        <v>15825.39</v>
      </c>
      <c r="I18" s="186">
        <v>0.23</v>
      </c>
    </row>
    <row r="19" spans="1:9" x14ac:dyDescent="0.25">
      <c r="A19" s="181">
        <v>14</v>
      </c>
      <c r="B19" s="182" t="s">
        <v>206</v>
      </c>
      <c r="C19" s="183">
        <v>376221</v>
      </c>
      <c r="D19" s="184">
        <v>17813</v>
      </c>
      <c r="E19" s="185">
        <v>11683</v>
      </c>
      <c r="F19" s="185">
        <v>7920</v>
      </c>
      <c r="G19" s="185">
        <v>529101</v>
      </c>
      <c r="H19" s="185">
        <v>3654</v>
      </c>
      <c r="I19" s="186">
        <v>4.9009999999999998</v>
      </c>
    </row>
    <row r="20" spans="1:9" x14ac:dyDescent="0.25">
      <c r="A20" s="181">
        <v>15</v>
      </c>
      <c r="B20" s="182" t="s">
        <v>167</v>
      </c>
      <c r="C20" s="183">
        <v>924092</v>
      </c>
      <c r="D20" s="184">
        <v>11315</v>
      </c>
      <c r="E20" s="185">
        <v>10420</v>
      </c>
      <c r="F20" s="185">
        <v>3497</v>
      </c>
      <c r="G20" s="185">
        <v>239297</v>
      </c>
      <c r="H20" s="185">
        <v>3857.7</v>
      </c>
      <c r="I20" s="186">
        <v>31.042000000000002</v>
      </c>
    </row>
    <row r="21" spans="1:9" x14ac:dyDescent="0.25">
      <c r="A21" s="181">
        <v>16</v>
      </c>
      <c r="B21" s="182" t="s">
        <v>168</v>
      </c>
      <c r="C21" s="183">
        <v>2128</v>
      </c>
      <c r="D21" s="184">
        <v>40</v>
      </c>
      <c r="E21" s="185">
        <v>11967</v>
      </c>
      <c r="F21" s="185">
        <v>24583</v>
      </c>
      <c r="G21" s="185">
        <v>9058</v>
      </c>
      <c r="H21" s="185">
        <v>1580.5</v>
      </c>
      <c r="I21" s="187" t="s">
        <v>155</v>
      </c>
    </row>
    <row r="22" spans="1:9" x14ac:dyDescent="0.25">
      <c r="A22" s="181">
        <v>17</v>
      </c>
      <c r="B22" s="182" t="s">
        <v>169</v>
      </c>
      <c r="C22" s="183">
        <v>11156</v>
      </c>
      <c r="D22" s="184">
        <v>19</v>
      </c>
      <c r="E22" s="185">
        <v>5800</v>
      </c>
      <c r="F22" s="185">
        <v>14874</v>
      </c>
      <c r="G22" s="185">
        <v>40750</v>
      </c>
      <c r="H22" s="185">
        <v>2004</v>
      </c>
      <c r="I22" s="187" t="s">
        <v>155</v>
      </c>
    </row>
    <row r="23" spans="1:9" x14ac:dyDescent="0.25">
      <c r="A23" s="181">
        <v>18</v>
      </c>
      <c r="B23" s="182" t="s">
        <v>170</v>
      </c>
      <c r="C23" s="183">
        <v>5856</v>
      </c>
      <c r="D23" s="184">
        <v>37</v>
      </c>
      <c r="E23" s="185">
        <v>5625</v>
      </c>
      <c r="F23" s="185">
        <v>12060</v>
      </c>
      <c r="G23" s="185">
        <v>34512</v>
      </c>
      <c r="H23" s="185">
        <v>3175</v>
      </c>
      <c r="I23" s="187" t="s">
        <v>155</v>
      </c>
    </row>
    <row r="24" spans="1:9" x14ac:dyDescent="0.25">
      <c r="A24" s="181">
        <v>19</v>
      </c>
      <c r="B24" s="182" t="s">
        <v>171</v>
      </c>
      <c r="C24" s="183">
        <v>7953</v>
      </c>
      <c r="D24" s="184">
        <v>3</v>
      </c>
      <c r="E24" s="185">
        <v>6235</v>
      </c>
      <c r="F24" s="185">
        <v>1045</v>
      </c>
      <c r="G24" s="185">
        <v>6766</v>
      </c>
      <c r="H24" s="185">
        <v>1506</v>
      </c>
      <c r="I24" s="187" t="s">
        <v>155</v>
      </c>
    </row>
    <row r="25" spans="1:9" x14ac:dyDescent="0.25">
      <c r="A25" s="181">
        <v>20</v>
      </c>
      <c r="B25" s="182" t="s">
        <v>172</v>
      </c>
      <c r="C25" s="183">
        <v>271690</v>
      </c>
      <c r="D25" s="184">
        <v>9551</v>
      </c>
      <c r="E25" s="185">
        <v>17597</v>
      </c>
      <c r="F25" s="185">
        <v>5274</v>
      </c>
      <c r="G25" s="185">
        <v>99843</v>
      </c>
      <c r="H25" s="185">
        <v>1322</v>
      </c>
      <c r="I25" s="187" t="s">
        <v>155</v>
      </c>
    </row>
    <row r="26" spans="1:9" x14ac:dyDescent="0.25">
      <c r="A26" s="181">
        <v>21</v>
      </c>
      <c r="B26" s="182" t="s">
        <v>173</v>
      </c>
      <c r="C26" s="183">
        <v>185583</v>
      </c>
      <c r="D26" s="184">
        <v>4413</v>
      </c>
      <c r="E26" s="185">
        <v>42758</v>
      </c>
      <c r="F26" s="185">
        <v>8626</v>
      </c>
      <c r="G26" s="185">
        <v>17495</v>
      </c>
      <c r="H26" s="185">
        <v>2066</v>
      </c>
      <c r="I26" s="186">
        <v>7.4550000000000001</v>
      </c>
    </row>
    <row r="27" spans="1:9" x14ac:dyDescent="0.25">
      <c r="A27" s="181">
        <v>22</v>
      </c>
      <c r="B27" s="182" t="s">
        <v>174</v>
      </c>
      <c r="C27" s="183">
        <v>72497</v>
      </c>
      <c r="D27" s="184">
        <v>48175</v>
      </c>
      <c r="E27" s="185">
        <v>7114</v>
      </c>
      <c r="F27" s="185">
        <v>187968</v>
      </c>
      <c r="G27" s="185">
        <v>225851</v>
      </c>
      <c r="H27" s="185">
        <v>30449</v>
      </c>
      <c r="I27" s="186">
        <v>3.8330000000000002</v>
      </c>
    </row>
    <row r="28" spans="1:9" x14ac:dyDescent="0.25">
      <c r="A28" s="181">
        <v>23</v>
      </c>
      <c r="B28" s="182" t="s">
        <v>175</v>
      </c>
      <c r="C28" s="183">
        <v>9044</v>
      </c>
      <c r="D28" s="184">
        <v>0</v>
      </c>
      <c r="E28" s="185">
        <v>504</v>
      </c>
      <c r="F28" s="185">
        <v>15059</v>
      </c>
      <c r="G28" s="185">
        <v>23300</v>
      </c>
      <c r="H28" s="185">
        <v>850</v>
      </c>
      <c r="I28" s="187" t="s">
        <v>155</v>
      </c>
    </row>
    <row r="29" spans="1:9" x14ac:dyDescent="0.25">
      <c r="A29" s="181">
        <v>24</v>
      </c>
      <c r="B29" s="182" t="s">
        <v>176</v>
      </c>
      <c r="C29" s="183">
        <v>223894</v>
      </c>
      <c r="D29" s="184">
        <v>5459</v>
      </c>
      <c r="E29" s="185">
        <v>39419</v>
      </c>
      <c r="F29" s="185">
        <v>296505</v>
      </c>
      <c r="G29" s="185">
        <v>16818</v>
      </c>
      <c r="H29" s="185">
        <v>13052</v>
      </c>
      <c r="I29" s="186">
        <v>17.739999999999998</v>
      </c>
    </row>
    <row r="30" spans="1:9" x14ac:dyDescent="0.25">
      <c r="A30" s="181">
        <v>25</v>
      </c>
      <c r="B30" s="182" t="s">
        <v>177</v>
      </c>
      <c r="C30" s="183">
        <v>316665</v>
      </c>
      <c r="D30" s="184">
        <v>424</v>
      </c>
      <c r="E30" s="185">
        <v>1958</v>
      </c>
      <c r="F30" s="185">
        <v>0</v>
      </c>
      <c r="G30" s="185">
        <v>0</v>
      </c>
      <c r="H30" s="185">
        <v>7450</v>
      </c>
      <c r="I30" s="186">
        <v>4.0919999999999996</v>
      </c>
    </row>
    <row r="31" spans="1:9" x14ac:dyDescent="0.25">
      <c r="A31" s="181">
        <v>26</v>
      </c>
      <c r="B31" s="182" t="s">
        <v>178</v>
      </c>
      <c r="C31" s="183">
        <v>3710</v>
      </c>
      <c r="D31" s="184">
        <v>151</v>
      </c>
      <c r="E31" s="185">
        <v>1990</v>
      </c>
      <c r="F31" s="185">
        <v>32723</v>
      </c>
      <c r="G31" s="185">
        <v>64801</v>
      </c>
      <c r="H31" s="185">
        <v>867</v>
      </c>
      <c r="I31" s="187" t="s">
        <v>155</v>
      </c>
    </row>
    <row r="32" spans="1:9" x14ac:dyDescent="0.25">
      <c r="A32" s="181">
        <v>27</v>
      </c>
      <c r="B32" s="182" t="s">
        <v>179</v>
      </c>
      <c r="C32" s="183">
        <v>440949</v>
      </c>
      <c r="D32" s="184">
        <v>28650</v>
      </c>
      <c r="E32" s="185">
        <v>278905</v>
      </c>
      <c r="F32" s="185">
        <v>235909</v>
      </c>
      <c r="G32" s="185">
        <v>2330083</v>
      </c>
      <c r="H32" s="185">
        <v>10638.31</v>
      </c>
      <c r="I32" s="186">
        <v>50.234999999999999</v>
      </c>
    </row>
    <row r="33" spans="1:9" x14ac:dyDescent="0.25">
      <c r="A33" s="181">
        <v>28</v>
      </c>
      <c r="B33" s="182" t="s">
        <v>180</v>
      </c>
      <c r="C33" s="183">
        <v>364582</v>
      </c>
      <c r="D33" s="184">
        <v>26</v>
      </c>
      <c r="E33" s="185">
        <v>27739</v>
      </c>
      <c r="F33" s="185">
        <v>91595</v>
      </c>
      <c r="G33" s="185">
        <v>163386</v>
      </c>
      <c r="H33" s="185">
        <v>4060</v>
      </c>
      <c r="I33" s="186">
        <v>9.2200000000000006</v>
      </c>
    </row>
    <row r="34" spans="1:9" x14ac:dyDescent="0.25">
      <c r="A34" s="181">
        <v>29</v>
      </c>
      <c r="B34" s="182" t="s">
        <v>207</v>
      </c>
      <c r="C34" s="183">
        <v>1072</v>
      </c>
      <c r="D34" s="184">
        <v>653</v>
      </c>
      <c r="E34" s="185">
        <v>11813</v>
      </c>
      <c r="F34" s="185">
        <v>145332</v>
      </c>
      <c r="G34" s="185">
        <v>17662</v>
      </c>
      <c r="H34" s="185">
        <v>1730</v>
      </c>
      <c r="I34" s="186">
        <v>1.167</v>
      </c>
    </row>
    <row r="35" spans="1:9" x14ac:dyDescent="0.25">
      <c r="A35" s="181">
        <v>30</v>
      </c>
      <c r="B35" s="182" t="s">
        <v>182</v>
      </c>
      <c r="C35" s="183">
        <v>97</v>
      </c>
      <c r="D35" s="184">
        <v>5</v>
      </c>
      <c r="E35" s="185">
        <v>390</v>
      </c>
      <c r="F35" s="185">
        <v>468</v>
      </c>
      <c r="G35" s="185">
        <v>6296</v>
      </c>
      <c r="H35" s="185">
        <v>167</v>
      </c>
      <c r="I35" s="187" t="s">
        <v>155</v>
      </c>
    </row>
    <row r="36" spans="1:9" x14ac:dyDescent="0.25">
      <c r="A36" s="181">
        <v>31</v>
      </c>
      <c r="B36" s="182" t="s">
        <v>183</v>
      </c>
      <c r="C36" s="183">
        <v>169</v>
      </c>
      <c r="D36" s="184">
        <v>12</v>
      </c>
      <c r="E36" s="185">
        <v>898</v>
      </c>
      <c r="F36" s="185">
        <v>275</v>
      </c>
      <c r="G36" s="185">
        <v>1675</v>
      </c>
      <c r="H36" s="185">
        <v>730</v>
      </c>
      <c r="I36" s="187" t="s">
        <v>155</v>
      </c>
    </row>
    <row r="37" spans="1:9" x14ac:dyDescent="0.25">
      <c r="A37" s="181">
        <v>32</v>
      </c>
      <c r="B37" s="182" t="s">
        <v>184</v>
      </c>
      <c r="C37" s="183">
        <v>681</v>
      </c>
      <c r="D37" s="184">
        <v>0</v>
      </c>
      <c r="E37" s="185">
        <v>0</v>
      </c>
      <c r="F37" s="185">
        <v>0</v>
      </c>
      <c r="G37" s="185">
        <v>0</v>
      </c>
      <c r="H37" s="185">
        <v>0</v>
      </c>
      <c r="I37" s="187" t="s">
        <v>155</v>
      </c>
    </row>
    <row r="38" spans="1:9" x14ac:dyDescent="0.25">
      <c r="A38" s="181">
        <v>33</v>
      </c>
      <c r="B38" s="182" t="s">
        <v>185</v>
      </c>
      <c r="C38" s="183">
        <v>0</v>
      </c>
      <c r="D38" s="184">
        <v>0</v>
      </c>
      <c r="E38" s="185">
        <v>0</v>
      </c>
      <c r="F38" s="185">
        <v>0</v>
      </c>
      <c r="G38" s="185">
        <v>0</v>
      </c>
      <c r="H38" s="185">
        <v>0</v>
      </c>
      <c r="I38" s="187" t="s">
        <v>155</v>
      </c>
    </row>
    <row r="39" spans="1:9" x14ac:dyDescent="0.25">
      <c r="A39" s="181">
        <v>34</v>
      </c>
      <c r="B39" s="182" t="s">
        <v>186</v>
      </c>
      <c r="C39" s="183">
        <v>0</v>
      </c>
      <c r="D39" s="184">
        <v>90</v>
      </c>
      <c r="E39" s="185">
        <v>301</v>
      </c>
      <c r="F39" s="185">
        <v>0</v>
      </c>
      <c r="G39" s="185">
        <v>4807</v>
      </c>
      <c r="H39" s="185">
        <v>1269</v>
      </c>
      <c r="I39" s="187" t="s">
        <v>155</v>
      </c>
    </row>
    <row r="40" spans="1:9" x14ac:dyDescent="0.25">
      <c r="A40" s="181">
        <v>35</v>
      </c>
      <c r="B40" s="182" t="s">
        <v>208</v>
      </c>
      <c r="C40" s="183">
        <v>578</v>
      </c>
      <c r="D40" s="184">
        <v>0</v>
      </c>
      <c r="E40" s="185">
        <v>4168</v>
      </c>
      <c r="F40" s="185">
        <v>600</v>
      </c>
      <c r="G40" s="185">
        <v>5289</v>
      </c>
      <c r="H40" s="185">
        <v>2190</v>
      </c>
      <c r="I40" s="187" t="s">
        <v>155</v>
      </c>
    </row>
    <row r="41" spans="1:9" x14ac:dyDescent="0.25">
      <c r="A41" s="181">
        <v>36</v>
      </c>
      <c r="B41" s="182" t="s">
        <v>189</v>
      </c>
      <c r="C41" s="183">
        <v>17541</v>
      </c>
      <c r="D41" s="184">
        <v>21</v>
      </c>
      <c r="E41" s="185">
        <v>417</v>
      </c>
      <c r="F41" s="185">
        <v>25</v>
      </c>
      <c r="G41" s="185">
        <v>1637</v>
      </c>
      <c r="H41" s="185">
        <v>121</v>
      </c>
      <c r="I41" s="187" t="s">
        <v>155</v>
      </c>
    </row>
    <row r="42" spans="1:9" x14ac:dyDescent="0.25">
      <c r="A42" s="181">
        <v>37</v>
      </c>
      <c r="B42" s="188" t="s">
        <v>209</v>
      </c>
      <c r="C42" s="189" t="s">
        <v>155</v>
      </c>
      <c r="D42" s="185">
        <v>4621</v>
      </c>
      <c r="E42" s="185">
        <v>9150</v>
      </c>
      <c r="F42" s="185">
        <v>140273</v>
      </c>
      <c r="G42" s="185">
        <v>125797</v>
      </c>
      <c r="H42" s="185">
        <v>23885</v>
      </c>
      <c r="I42" s="187" t="s">
        <v>155</v>
      </c>
    </row>
    <row r="43" spans="1:9" x14ac:dyDescent="0.25">
      <c r="A43" s="78"/>
      <c r="B43" s="78" t="s">
        <v>56</v>
      </c>
      <c r="C43" s="78">
        <f>SUM(C6:C42)</f>
        <v>5060042</v>
      </c>
      <c r="D43" s="190">
        <f t="shared" ref="D43:I43" si="0">SUM(D6:D42)</f>
        <v>256156</v>
      </c>
      <c r="E43" s="190">
        <f t="shared" si="0"/>
        <v>715029</v>
      </c>
      <c r="F43" s="190">
        <f t="shared" si="0"/>
        <v>1721343</v>
      </c>
      <c r="G43" s="190">
        <f t="shared" si="0"/>
        <v>7529365</v>
      </c>
      <c r="H43" s="190">
        <f t="shared" si="0"/>
        <v>214564.51499999998</v>
      </c>
      <c r="I43" s="191">
        <f t="shared" si="0"/>
        <v>198.202</v>
      </c>
    </row>
    <row r="44" spans="1:9" ht="15.75" x14ac:dyDescent="0.25">
      <c r="A44" s="253" t="s">
        <v>210</v>
      </c>
      <c r="B44" s="253"/>
      <c r="C44" s="253"/>
      <c r="D44" s="253"/>
      <c r="E44" s="253"/>
      <c r="F44" s="193"/>
      <c r="G44" s="193"/>
      <c r="H44" s="194"/>
      <c r="I44" s="195"/>
    </row>
    <row r="45" spans="1:9" x14ac:dyDescent="0.25">
      <c r="A45" s="254" t="s">
        <v>211</v>
      </c>
      <c r="B45" s="254"/>
      <c r="C45" s="254"/>
      <c r="D45" s="254"/>
      <c r="E45" s="254"/>
      <c r="F45" s="254"/>
      <c r="G45" s="254"/>
      <c r="H45" s="254"/>
      <c r="I45" s="254"/>
    </row>
    <row r="46" spans="1:9" ht="22.5" customHeight="1" x14ac:dyDescent="0.25">
      <c r="A46" s="254"/>
      <c r="B46" s="254"/>
      <c r="C46" s="254"/>
      <c r="D46" s="254"/>
      <c r="E46" s="254"/>
      <c r="F46" s="254"/>
      <c r="G46" s="254"/>
      <c r="H46" s="254"/>
      <c r="I46" s="254"/>
    </row>
    <row r="47" spans="1:9" x14ac:dyDescent="0.25">
      <c r="A47" s="196" t="s">
        <v>212</v>
      </c>
      <c r="B47" s="197"/>
      <c r="C47" s="197"/>
      <c r="D47" s="193"/>
      <c r="E47" s="193"/>
      <c r="F47" s="193"/>
      <c r="G47" s="193"/>
      <c r="H47" s="194"/>
    </row>
  </sheetData>
  <mergeCells count="9">
    <mergeCell ref="A44:E44"/>
    <mergeCell ref="A45:I46"/>
    <mergeCell ref="A1:I1"/>
    <mergeCell ref="A2:A4"/>
    <mergeCell ref="B2:B4"/>
    <mergeCell ref="C2:C4"/>
    <mergeCell ref="D2:D3"/>
    <mergeCell ref="E2:H2"/>
    <mergeCell ref="I2:I4"/>
  </mergeCells>
  <pageMargins left="0.7" right="0.7" top="0.75" bottom="0.75" header="0.3" footer="0.3"/>
  <pageSetup scale="53" orientation="portrait" r:id="rId1"/>
  <ignoredErrors>
    <ignoredError sqref="D43 E43: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2.1</vt:lpstr>
      <vt:lpstr>2.1 (Contd.)</vt:lpstr>
      <vt:lpstr>2.2</vt:lpstr>
      <vt:lpstr> 2.3 (A&amp;B)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2021-03-30T06:24:20Z</dcterms:modified>
</cp:coreProperties>
</file>